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Einfach" sheetId="1" r:id="rId1"/>
    <sheet name="Zahlenformate" sheetId="2" r:id="rId2"/>
    <sheet name="Funktionen" sheetId="3" r:id="rId3"/>
    <sheet name="Zeitfunktionen" sheetId="4" r:id="rId4"/>
  </sheets>
  <definedNames>
    <definedName name="_xlnm.Print_Area" localSheetId="0">'Einfach'!$A$1:$G$29</definedName>
    <definedName name="_xlnm.Print_Area" localSheetId="2">'Funktionen'!$A$1:$E$66</definedName>
    <definedName name="_xlnm.Print_Area" localSheetId="3">'Zeitfunktionen'!$A$1:$H$69</definedName>
  </definedNames>
  <calcPr fullCalcOnLoad="1"/>
</workbook>
</file>

<file path=xl/sharedStrings.xml><?xml version="1.0" encoding="utf-8"?>
<sst xmlns="http://schemas.openxmlformats.org/spreadsheetml/2006/main" count="285" uniqueCount="250">
  <si>
    <t>Zahlen</t>
  </si>
  <si>
    <t>Währung</t>
  </si>
  <si>
    <t>Buchhalter</t>
  </si>
  <si>
    <t>Prozent</t>
  </si>
  <si>
    <t>Ergebnis</t>
  </si>
  <si>
    <t>Forderung</t>
  </si>
  <si>
    <t>1.000er Trennz.</t>
  </si>
  <si>
    <t>Einfache Formeln in Excel</t>
  </si>
  <si>
    <t>Bemerkung</t>
  </si>
  <si>
    <t>A</t>
  </si>
  <si>
    <t>B</t>
  </si>
  <si>
    <t>C</t>
  </si>
  <si>
    <r>
      <t>C</t>
    </r>
    <r>
      <rPr>
        <sz val="10"/>
        <rFont val="Arial"/>
        <family val="0"/>
      </rPr>
      <t xml:space="preserve"> = A + B</t>
    </r>
  </si>
  <si>
    <t>=C3+C4</t>
  </si>
  <si>
    <t>D</t>
  </si>
  <si>
    <r>
      <t>D</t>
    </r>
    <r>
      <rPr>
        <sz val="10"/>
        <rFont val="Arial"/>
        <family val="0"/>
      </rPr>
      <t xml:space="preserve"> = A - B</t>
    </r>
  </si>
  <si>
    <t>=C3-C4</t>
  </si>
  <si>
    <t>E</t>
  </si>
  <si>
    <t>=C3*C4</t>
  </si>
  <si>
    <t>F</t>
  </si>
  <si>
    <r>
      <t>F</t>
    </r>
    <r>
      <rPr>
        <sz val="10"/>
        <rFont val="Arial"/>
        <family val="0"/>
      </rPr>
      <t xml:space="preserve"> = A : B</t>
    </r>
  </si>
  <si>
    <t>=C3/C4</t>
  </si>
  <si>
    <t>=C3^2</t>
  </si>
  <si>
    <t>=C3^C8</t>
  </si>
  <si>
    <t>dto.</t>
  </si>
  <si>
    <t>H</t>
  </si>
  <si>
    <r>
      <t>H</t>
    </r>
    <r>
      <rPr>
        <sz val="10"/>
        <rFont val="Arial"/>
        <family val="0"/>
      </rPr>
      <t xml:space="preserve"> = Wurzel aus 100</t>
    </r>
  </si>
  <si>
    <t>=WURZEL(100)</t>
  </si>
  <si>
    <t>I</t>
  </si>
  <si>
    <r>
      <t>I</t>
    </r>
    <r>
      <rPr>
        <sz val="10"/>
        <rFont val="Arial"/>
        <family val="0"/>
      </rPr>
      <t xml:space="preserve"> = A + B + F : 2</t>
    </r>
  </si>
  <si>
    <t>=C3+C4+C8/2</t>
  </si>
  <si>
    <t>J</t>
  </si>
  <si>
    <r>
      <t>J</t>
    </r>
    <r>
      <rPr>
        <sz val="10"/>
        <rFont val="Arial"/>
        <family val="0"/>
      </rPr>
      <t xml:space="preserve"> = (A + B + F) : 2</t>
    </r>
  </si>
  <si>
    <t>=(C3+C4+C8)/2</t>
  </si>
  <si>
    <t>K</t>
  </si>
  <si>
    <r>
      <t>K</t>
    </r>
    <r>
      <rPr>
        <sz val="10"/>
        <rFont val="Arial"/>
        <family val="0"/>
      </rPr>
      <t xml:space="preserve"> = 3. Wurzel aus 8</t>
    </r>
  </si>
  <si>
    <t>=8^(1/3)</t>
  </si>
  <si>
    <t>L</t>
  </si>
  <si>
    <t>=C3+C4+C5+C6+C7+C8+C9</t>
  </si>
  <si>
    <t>Summe als Mehrfachaddition</t>
  </si>
  <si>
    <t>=SUMME(C3:C9)</t>
  </si>
  <si>
    <t>Summe</t>
  </si>
  <si>
    <t>Mittelwert</t>
  </si>
  <si>
    <t>Minimum</t>
  </si>
  <si>
    <t>Maximum</t>
  </si>
  <si>
    <t>Zählen
von Zahlen</t>
  </si>
  <si>
    <t>Zählen von
Feldinhalten</t>
  </si>
  <si>
    <t>U</t>
  </si>
  <si>
    <t>=SUMME(A2:A6)</t>
  </si>
  <si>
    <t>=MITTELWERT(B2:B6)</t>
  </si>
  <si>
    <t>=MITTELWERT(C2:C6)</t>
  </si>
  <si>
    <t>=MITTELWERT(D2:D6)</t>
  </si>
  <si>
    <t>Beachte das Ergebnis bei fehlender 3</t>
  </si>
  <si>
    <t>In Spalte C wurde eine Null geschrieben. Damit ist die Anzahl aller Zahlen = 5</t>
  </si>
  <si>
    <t>In Spalte D wurde die Null gelöscht. Damit ist die Anzahl aller Zahlen = 4</t>
  </si>
  <si>
    <t>M</t>
  </si>
  <si>
    <r>
      <t>G</t>
    </r>
    <r>
      <rPr>
        <sz val="10"/>
        <rFont val="Arial"/>
        <family val="0"/>
      </rPr>
      <t xml:space="preserve"> = A</t>
    </r>
    <r>
      <rPr>
        <vertAlign val="superscript"/>
        <sz val="10"/>
        <rFont val="Arial"/>
        <family val="2"/>
      </rPr>
      <t>2</t>
    </r>
  </si>
  <si>
    <r>
      <t>G</t>
    </r>
    <r>
      <rPr>
        <sz val="10"/>
        <rFont val="Arial"/>
        <family val="0"/>
      </rPr>
      <t xml:space="preserve"> = A</t>
    </r>
    <r>
      <rPr>
        <vertAlign val="superscript"/>
        <sz val="10"/>
        <rFont val="Arial"/>
        <family val="2"/>
      </rPr>
      <t>F</t>
    </r>
  </si>
  <si>
    <t>Ergeb-
nisse</t>
  </si>
  <si>
    <t>Eingabewert in dieser Tabelle</t>
  </si>
  <si>
    <t>Vari-
able</t>
  </si>
  <si>
    <t>Punktrechnung vor Strichrechnung</t>
  </si>
  <si>
    <t>Eingabe</t>
  </si>
  <si>
    <t>1. Zahlen</t>
  </si>
  <si>
    <t>TT.MM.JJ</t>
  </si>
  <si>
    <t>TT.MM.JJJJ</t>
  </si>
  <si>
    <t>T</t>
  </si>
  <si>
    <t>TT</t>
  </si>
  <si>
    <t>TTT</t>
  </si>
  <si>
    <t>TTTT</t>
  </si>
  <si>
    <t>2. Prozent</t>
  </si>
  <si>
    <t>%-Symbol</t>
  </si>
  <si>
    <t>3. Bruchdarstellung</t>
  </si>
  <si>
    <t>4. Wissenschaftliche Darstellung</t>
  </si>
  <si>
    <t>5. Benutzerdefinierte Eingabe</t>
  </si>
  <si>
    <t xml:space="preserve">  % mit Dezimalstelle</t>
  </si>
  <si>
    <t>Maßeinheit</t>
  </si>
  <si>
    <t>km</t>
  </si>
  <si>
    <t>m²</t>
  </si>
  <si>
    <t>bar</t>
  </si>
  <si>
    <t>MM</t>
  </si>
  <si>
    <t>MMM</t>
  </si>
  <si>
    <t>MMMM</t>
  </si>
  <si>
    <t>JJ</t>
  </si>
  <si>
    <t>JJJJ</t>
  </si>
  <si>
    <t>Wirkung von Symbolen in Excel</t>
  </si>
  <si>
    <t>Anzahl</t>
  </si>
  <si>
    <t>Anzahl 2</t>
  </si>
  <si>
    <t>Achtung:</t>
  </si>
  <si>
    <r>
      <t xml:space="preserve">Bemerkungen zu </t>
    </r>
    <r>
      <rPr>
        <b/>
        <sz val="10"/>
        <color indexed="10"/>
        <rFont val="Arial"/>
        <family val="2"/>
      </rPr>
      <t>ZählenWenn</t>
    </r>
    <r>
      <rPr>
        <b/>
        <sz val="10"/>
        <rFont val="Arial"/>
        <family val="2"/>
      </rPr>
      <t>:</t>
    </r>
  </si>
  <si>
    <r>
      <t xml:space="preserve">Bemerkungen zum </t>
    </r>
    <r>
      <rPr>
        <b/>
        <sz val="10"/>
        <color indexed="10"/>
        <rFont val="Arial"/>
        <family val="2"/>
      </rPr>
      <t>Mittelwert</t>
    </r>
    <r>
      <rPr>
        <b/>
        <sz val="10"/>
        <rFont val="Arial"/>
        <family val="2"/>
      </rPr>
      <t>:</t>
    </r>
  </si>
  <si>
    <t>Anfang</t>
  </si>
  <si>
    <t>Ende:</t>
  </si>
  <si>
    <t>Anfang:</t>
  </si>
  <si>
    <t>Hinweise:</t>
  </si>
  <si>
    <t>Ende</t>
  </si>
  <si>
    <t>=TAG(B3)</t>
  </si>
  <si>
    <t>=MONAT(B3)</t>
  </si>
  <si>
    <t>=JAHR(B3)</t>
  </si>
  <si>
    <t>=B4-B3</t>
  </si>
  <si>
    <t>=TAGE360(B3;B4)</t>
  </si>
  <si>
    <t>Jeder Monat = 30 Tage</t>
  </si>
  <si>
    <t>=NETTOARBEITSTAGE(B3;B4;B5:B6)</t>
  </si>
  <si>
    <t>Datum erstellen:</t>
  </si>
  <si>
    <t>Heutiges Datum:</t>
  </si>
  <si>
    <t>=HEUTE()</t>
  </si>
  <si>
    <t>=TAG(B4)</t>
  </si>
  <si>
    <t>=MONAT(B4)</t>
  </si>
  <si>
    <t>=JAHR(B4)</t>
  </si>
  <si>
    <t>=DATUM(Jahr;Monat;Tag)</t>
  </si>
  <si>
    <t>Heute und jetzt:</t>
  </si>
  <si>
    <t>=JETZT()</t>
  </si>
  <si>
    <t>und Uhrzeit in einer Zelle</t>
  </si>
  <si>
    <t>Eingabe mit Tag.Monat.Jahr Leerzeichen</t>
  </si>
  <si>
    <t>Heute() =&gt; nur Datum</t>
  </si>
  <si>
    <t>JETZT() =&gt; Datum und Uhrzeit</t>
  </si>
  <si>
    <t>=WOCHENTAG(B3)</t>
  </si>
  <si>
    <t>=WOCHENTAG(B3;2)</t>
  </si>
  <si>
    <t>Berechnung für Monatsende</t>
  </si>
  <si>
    <t>und Monatsanfang bezogen</t>
  </si>
  <si>
    <t>A r t</t>
  </si>
  <si>
    <t>Tagesdiff. (normal):</t>
  </si>
  <si>
    <t>Achtung bei Tagesdiff. Bank:</t>
  </si>
  <si>
    <t>Anzahl Werktage:</t>
  </si>
  <si>
    <t>=DATUM(B14;B13;B12)</t>
  </si>
  <si>
    <t>Zeitdifferenz:</t>
  </si>
  <si>
    <t>Zahl vor dem Komma = Datum</t>
  </si>
  <si>
    <r>
      <t>Zeitberechnungen</t>
    </r>
    <r>
      <rPr>
        <sz val="10"/>
        <rFont val="Arial"/>
        <family val="0"/>
      </rPr>
      <t xml:space="preserve"> auf der Basis der Eintragungen in den Zellen B39, B40</t>
    </r>
  </si>
  <si>
    <t>0 Uhr wird als 00:00 angezeigt</t>
  </si>
  <si>
    <r>
      <t xml:space="preserve">Eingaben </t>
    </r>
    <r>
      <rPr>
        <sz val="10"/>
        <rFont val="Arial"/>
        <family val="2"/>
      </rPr>
      <t>(per Hand)</t>
    </r>
    <r>
      <rPr>
        <b/>
        <sz val="10"/>
        <rFont val="Arial"/>
        <family val="2"/>
      </rPr>
      <t>:</t>
    </r>
  </si>
  <si>
    <r>
      <t>Anfang</t>
    </r>
    <r>
      <rPr>
        <sz val="10"/>
        <rFont val="Arial"/>
        <family val="0"/>
      </rPr>
      <t>sdatum:</t>
    </r>
  </si>
  <si>
    <r>
      <t>End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)</t>
    </r>
    <r>
      <rPr>
        <sz val="10"/>
        <rFont val="Arial"/>
        <family val="0"/>
      </rPr>
      <t>datum:</t>
    </r>
  </si>
  <si>
    <r>
      <t>Berechnungen mit dem Datum</t>
    </r>
    <r>
      <rPr>
        <sz val="10"/>
        <rFont val="Arial"/>
        <family val="2"/>
      </rPr>
      <t>, hier mit Bezug auf die Eingabewerte in den Zeilen 3 - 6</t>
    </r>
  </si>
  <si>
    <t>1. bis letzter Tag - Feiertage</t>
  </si>
  <si>
    <r>
      <t>amerik.</t>
    </r>
    <r>
      <rPr>
        <sz val="10"/>
        <rFont val="Arial"/>
        <family val="0"/>
      </rPr>
      <t xml:space="preserve"> Zählart =&gt; So … Sa</t>
    </r>
  </si>
  <si>
    <r>
      <t>deutsche</t>
    </r>
    <r>
      <rPr>
        <sz val="10"/>
        <rFont val="Arial"/>
        <family val="0"/>
      </rPr>
      <t xml:space="preserve"> Zählart =&gt; Mo … So</t>
    </r>
  </si>
  <si>
    <t>Tageszahl(en):</t>
  </si>
  <si>
    <t>Monatszahl(en):</t>
  </si>
  <si>
    <t>Jahreszahl(en):</t>
  </si>
  <si>
    <t>Monatsende / Monatsanfang:</t>
  </si>
  <si>
    <t>Ende dieser Monat</t>
  </si>
  <si>
    <t>Ende nächster M.</t>
  </si>
  <si>
    <t>...übernächster M.</t>
  </si>
  <si>
    <t>Ende vorheriger M.</t>
  </si>
  <si>
    <t>Anfang dieser M.</t>
  </si>
  <si>
    <t>Anf. nächster M.</t>
  </si>
  <si>
    <t>Anf. vorheriger M.</t>
  </si>
  <si>
    <r>
      <t>Automatische Anzeige</t>
    </r>
    <r>
      <rPr>
        <sz val="10"/>
        <rFont val="Arial"/>
        <family val="0"/>
      </rPr>
      <t xml:space="preserve"> von aktuellem Datum und aktueller Uhrzeit in einer Zelle</t>
    </r>
  </si>
  <si>
    <r>
      <t xml:space="preserve">Eingabeverhalten bei Datum und Uhrzeit in einer Zelle </t>
    </r>
    <r>
      <rPr>
        <sz val="10"/>
        <rFont val="Arial"/>
        <family val="2"/>
      </rPr>
      <t>(Eingabe per Hand)</t>
    </r>
    <r>
      <rPr>
        <b/>
        <sz val="10"/>
        <rFont val="Arial"/>
        <family val="2"/>
      </rPr>
      <t>:</t>
    </r>
  </si>
  <si>
    <t>=STUNDE(B44)</t>
  </si>
  <si>
    <t>=MINUTE(B44)</t>
  </si>
  <si>
    <t>=SEKUNDE(B44)</t>
  </si>
  <si>
    <t>=B45-B44</t>
  </si>
  <si>
    <t>=(B45-B44)*24</t>
  </si>
  <si>
    <t>Stundenzahl:</t>
  </si>
  <si>
    <t>Minutenzahl:</t>
  </si>
  <si>
    <t>Sekundenzahl:</t>
  </si>
  <si>
    <r>
      <t xml:space="preserve">Datums-/Zeitanzeige ohne Format </t>
    </r>
    <r>
      <rPr>
        <sz val="10"/>
        <rFont val="Arial"/>
        <family val="2"/>
      </rPr>
      <t>(als Datum bzw. Zeit im Menü Format/Zellen/Zahlen formatieren)</t>
    </r>
  </si>
  <si>
    <t>auf Datum in Zelle B3</t>
  </si>
  <si>
    <r>
      <t>=MONATSENDE(B3;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>)</t>
    </r>
  </si>
  <si>
    <r>
      <t>=MONATSENDE(B3;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</si>
  <si>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=MONATSENDE(B3;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</si>
  <si>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=MONATSENDE(B3;</t>
    </r>
    <r>
      <rPr>
        <b/>
        <sz val="10"/>
        <rFont val="Arial"/>
        <family val="2"/>
      </rPr>
      <t>-1</t>
    </r>
    <r>
      <rPr>
        <sz val="10"/>
        <rFont val="Arial"/>
        <family val="0"/>
      </rPr>
      <t>)</t>
    </r>
  </si>
  <si>
    <r>
      <t>=MONATSENDE(B3;</t>
    </r>
    <r>
      <rPr>
        <b/>
        <sz val="10"/>
        <rFont val="Arial"/>
        <family val="2"/>
      </rPr>
      <t>-1</t>
    </r>
    <r>
      <rPr>
        <sz val="10"/>
        <rFont val="Arial"/>
        <family val="0"/>
      </rPr>
      <t>)+1</t>
    </r>
  </si>
  <si>
    <r>
      <t>=MONATSENDE(B3;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>)+1</t>
    </r>
  </si>
  <si>
    <r>
      <t>=MONATSENDE(B3;</t>
    </r>
    <r>
      <rPr>
        <b/>
        <sz val="10"/>
        <rFont val="Arial"/>
        <family val="2"/>
      </rPr>
      <t>-2</t>
    </r>
    <r>
      <rPr>
        <sz val="10"/>
        <rFont val="Arial"/>
        <family val="0"/>
      </rPr>
      <t>)+1</t>
    </r>
  </si>
  <si>
    <t>Monatsanfang = Monatsende + 1</t>
  </si>
  <si>
    <t>Das 2. Argument ist jeweils ver-</t>
  </si>
  <si>
    <t>antwortlich für die Differenz zu</t>
  </si>
  <si>
    <t>diesem Monat.</t>
  </si>
  <si>
    <t>Zahl nach dem Komma = Uhrzeit</t>
  </si>
  <si>
    <t>01.01.1900 war Tag 1 der Zeitrechnung Excel !</t>
  </si>
  <si>
    <t>also 24 + 9,5 Stunden (dezimale Zeitform).</t>
  </si>
  <si>
    <t/>
  </si>
  <si>
    <r>
      <t>Zählen
von "</t>
    </r>
    <r>
      <rPr>
        <b/>
        <sz val="10"/>
        <color indexed="15"/>
        <rFont val="Arial"/>
        <family val="2"/>
      </rPr>
      <t>K</t>
    </r>
    <r>
      <rPr>
        <b/>
        <sz val="10"/>
        <color indexed="9"/>
        <rFont val="Arial"/>
        <family val="2"/>
      </rPr>
      <t>"</t>
    </r>
  </si>
  <si>
    <r>
      <t>Zählen
von "</t>
    </r>
    <r>
      <rPr>
        <b/>
        <sz val="10"/>
        <color indexed="15"/>
        <rFont val="Arial"/>
        <family val="2"/>
      </rPr>
      <t>8</t>
    </r>
    <r>
      <rPr>
        <b/>
        <sz val="10"/>
        <color indexed="9"/>
        <rFont val="Arial"/>
        <family val="2"/>
      </rPr>
      <t>"</t>
    </r>
  </si>
  <si>
    <r>
      <t>Zählen
von "</t>
    </r>
    <r>
      <rPr>
        <b/>
        <sz val="10"/>
        <color indexed="15"/>
        <rFont val="Arial"/>
        <family val="2"/>
      </rPr>
      <t>&gt;7</t>
    </r>
    <r>
      <rPr>
        <b/>
        <sz val="10"/>
        <color indexed="9"/>
        <rFont val="Arial"/>
        <family val="2"/>
      </rPr>
      <t>"</t>
    </r>
  </si>
  <si>
    <t>Anführungszeichen vor und nach den Suchbegriffen beachten</t>
  </si>
  <si>
    <t>Formeln wie in 
der Schule</t>
  </si>
  <si>
    <t>3.te Wurzel als Potenzrechnung</t>
  </si>
  <si>
    <t>Jede Formel beginnt mit Istgleich ( = )</t>
  </si>
  <si>
    <r>
      <t xml:space="preserve">Quadratwurzel per </t>
    </r>
    <r>
      <rPr>
        <b/>
        <sz val="10"/>
        <rFont val="Arial"/>
        <family val="2"/>
      </rPr>
      <t>Funktion</t>
    </r>
    <r>
      <rPr>
        <sz val="10"/>
        <rFont val="Arial"/>
        <family val="2"/>
      </rPr>
      <t>s</t>
    </r>
    <r>
      <rPr>
        <sz val="10"/>
        <rFont val="Arial"/>
        <family val="0"/>
      </rPr>
      <t>namen</t>
    </r>
  </si>
  <si>
    <t>Klammer- vor Punktrechnung</t>
  </si>
  <si>
    <t>=(1,6*C7+1)^(1/4)</t>
  </si>
  <si>
    <t>4.te Wurzel mit Berechnungen</t>
  </si>
  <si>
    <r>
      <t xml:space="preserve">Summe mit </t>
    </r>
    <r>
      <rPr>
        <b/>
        <sz val="10"/>
        <rFont val="Arial"/>
        <family val="2"/>
      </rPr>
      <t>Funktion</t>
    </r>
    <r>
      <rPr>
        <sz val="10"/>
        <rFont val="Arial"/>
        <family val="0"/>
      </rPr>
      <t>snamen</t>
    </r>
  </si>
  <si>
    <t>=C3^LeertasteC8</t>
  </si>
  <si>
    <t>pos. Zahlen = blau</t>
  </si>
  <si>
    <t>NULL = grün</t>
  </si>
  <si>
    <t>neg. Zahlen = magenta</t>
  </si>
  <si>
    <t xml:space="preserve"> Ergebnis</t>
  </si>
  <si>
    <t>Forderung nach Farben</t>
  </si>
  <si>
    <r>
      <t>2. Datum und Datumswerte</t>
    </r>
    <r>
      <rPr>
        <sz val="10"/>
        <rFont val="Arial"/>
        <family val="2"/>
      </rPr>
      <t xml:space="preserve"> --&gt; Einstellung über Kategorie "Benutzerdefiniert" </t>
    </r>
  </si>
  <si>
    <t>Anmerkungen:</t>
  </si>
  <si>
    <t>Tageswerte</t>
  </si>
  <si>
    <t>Monatswerte</t>
  </si>
  <si>
    <t>Jahreswerte</t>
  </si>
  <si>
    <t>Dezimalstellen</t>
  </si>
  <si>
    <r>
      <t xml:space="preserve">- hinzugefügt </t>
    </r>
    <r>
      <rPr>
        <i/>
        <sz val="10"/>
        <rFont val="Arial"/>
        <family val="2"/>
      </rPr>
      <t>oder</t>
    </r>
  </si>
  <si>
    <t>- entfernt werden</t>
  </si>
  <si>
    <t xml:space="preserve">  Zu einer Zahl können</t>
  </si>
  <si>
    <t xml:space="preserve">  Dezimalstellen:</t>
  </si>
  <si>
    <t>Benutzerdeiniert</t>
  </si>
  <si>
    <t>verwendete Formeln in der
Spalte C (Excel-Formel)</t>
  </si>
  <si>
    <r>
      <t>E</t>
    </r>
    <r>
      <rPr>
        <sz val="10"/>
        <rFont val="Arial"/>
        <family val="0"/>
      </rPr>
      <t xml:space="preserve"> = A </t>
    </r>
    <r>
      <rPr>
        <sz val="10"/>
        <rFont val="Calibri"/>
        <family val="2"/>
      </rPr>
      <t>·</t>
    </r>
    <r>
      <rPr>
        <sz val="10"/>
        <rFont val="Arial"/>
        <family val="0"/>
      </rPr>
      <t xml:space="preserve"> B</t>
    </r>
  </si>
  <si>
    <r>
      <t>K</t>
    </r>
    <r>
      <rPr>
        <sz val="10"/>
        <rFont val="Arial"/>
        <family val="0"/>
      </rPr>
      <t xml:space="preserve"> = 4. Wurzel aus (1,6 </t>
    </r>
    <r>
      <rPr>
        <sz val="10"/>
        <rFont val="Calibri"/>
        <family val="2"/>
      </rPr>
      <t>·</t>
    </r>
    <r>
      <rPr>
        <sz val="10"/>
        <rFont val="Arial"/>
        <family val="0"/>
      </rPr>
      <t xml:space="preserve"> E + 1)</t>
    </r>
  </si>
  <si>
    <t>10er Tast.</t>
  </si>
  <si>
    <t>über 9</t>
  </si>
  <si>
    <t>über 7</t>
  </si>
  <si>
    <t>über 8</t>
  </si>
  <si>
    <t>Stern für Multiplikation,</t>
  </si>
  <si>
    <t>Slash für Division,</t>
  </si>
  <si>
    <r>
      <rPr>
        <sz val="6"/>
        <rFont val="Calibri"/>
        <family val="2"/>
      </rPr>
      <t>α</t>
    </r>
    <r>
      <rPr>
        <sz val="6"/>
        <rFont val="Arial"/>
        <family val="2"/>
      </rPr>
      <t>-Tast.</t>
    </r>
  </si>
  <si>
    <t>rechts vom Ü</t>
  </si>
  <si>
    <t>links von 1</t>
  </si>
  <si>
    <t xml:space="preserve"> ^ für Potenzrechnung,</t>
  </si>
  <si>
    <t xml:space="preserve"> Formeln für Zellen in den Spalten B12 bis C14</t>
  </si>
  <si>
    <t>Tagesdiff. (Banken):</t>
  </si>
  <si>
    <t>Tag in der Woche:</t>
  </si>
  <si>
    <t>=B40</t>
  </si>
  <si>
    <t xml:space="preserve">=GANZZAHL(B40) </t>
  </si>
  <si>
    <t xml:space="preserve">=B40-GANZZAHL(B40) </t>
  </si>
  <si>
    <t>Provision</t>
  </si>
  <si>
    <t>Daten</t>
  </si>
  <si>
    <t>Immobi-
lienwert</t>
  </si>
  <si>
    <t>=MIN(A9:A23)</t>
  </si>
  <si>
    <t>=MAX(B19:B23)</t>
  </si>
  <si>
    <t>=ANZAHL(C9:C23)</t>
  </si>
  <si>
    <r>
      <t>=ANZAHL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>(D19:D23)</t>
    </r>
  </si>
  <si>
    <t>=ANZAHL(A31:A35)</t>
  </si>
  <si>
    <t>=ANZAHL2(B31:B35)</t>
  </si>
  <si>
    <t>In diesem Zeitraum gibt es 2 oder 3 Feiertage und 1 oder 2</t>
  </si>
  <si>
    <t>Wochenende/n. Feiertage könnten der 25. und 26.12. sowie</t>
  </si>
  <si>
    <t>der 01.01. sein. Das ist je Jahr verschieden.</t>
  </si>
  <si>
    <r>
      <t xml:space="preserve">Feiertage </t>
    </r>
    <r>
      <rPr>
        <sz val="8"/>
        <rFont val="Arial"/>
        <family val="2"/>
      </rPr>
      <t>(Annahme)</t>
    </r>
    <r>
      <rPr>
        <sz val="10"/>
        <rFont val="Arial"/>
        <family val="2"/>
      </rPr>
      <t>:</t>
    </r>
  </si>
  <si>
    <t>(Für weitere Berechnungen nehme ich 2 Feiertage an.)</t>
  </si>
  <si>
    <t>24 Uhr wird nur mit Format [h]:mm angezeigt</t>
  </si>
  <si>
    <t>kein Fehler, die Zahl ist breiter als die Zelle</t>
  </si>
  <si>
    <t>Datum aus B40</t>
  </si>
  <si>
    <t>Wert aus B40</t>
  </si>
  <si>
    <t>Zeit aus B40</t>
  </si>
  <si>
    <t>Stunde, Minute, Sekunde für</t>
  </si>
  <si>
    <t>Zelle B44 berechnen</t>
  </si>
  <si>
    <t>Differenz = 1 Tag + 9 Stunden + 30 Minuten;</t>
  </si>
  <si>
    <t>=WURZEL(C10)</t>
  </si>
  <si>
    <r>
      <t>G</t>
    </r>
    <r>
      <rPr>
        <vertAlign val="subscript"/>
        <sz val="10"/>
        <rFont val="Arial"/>
        <family val="2"/>
      </rPr>
      <t>1</t>
    </r>
  </si>
  <si>
    <r>
      <t>G</t>
    </r>
    <r>
      <rPr>
        <vertAlign val="subscript"/>
        <sz val="10"/>
        <rFont val="Arial"/>
        <family val="2"/>
      </rPr>
      <t>2</t>
    </r>
  </si>
  <si>
    <r>
      <t>L</t>
    </r>
    <r>
      <rPr>
        <sz val="10"/>
        <rFont val="Arial"/>
        <family val="0"/>
      </rPr>
      <t xml:space="preserve"> = A + B + C +...+ G</t>
    </r>
    <r>
      <rPr>
        <vertAlign val="subscript"/>
        <sz val="10"/>
        <rFont val="Arial"/>
        <family val="2"/>
      </rPr>
      <t>1</t>
    </r>
  </si>
  <si>
    <r>
      <t>L</t>
    </r>
    <r>
      <rPr>
        <sz val="10"/>
        <rFont val="Arial"/>
        <family val="0"/>
      </rPr>
      <t xml:space="preserve"> = Summe von A bis G</t>
    </r>
    <r>
      <rPr>
        <vertAlign val="subscript"/>
        <sz val="10"/>
        <rFont val="Arial"/>
        <family val="2"/>
      </rPr>
      <t>1</t>
    </r>
  </si>
  <si>
    <r>
      <t>H</t>
    </r>
    <r>
      <rPr>
        <sz val="10"/>
        <rFont val="Arial"/>
        <family val="0"/>
      </rPr>
      <t xml:space="preserve"> = Wurzel aus G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</si>
</sst>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Rube&quot;;\-#,##0\ &quot;Rube&quot;"/>
    <numFmt numFmtId="173" formatCode="#,##0\ &quot;Rube&quot;;[Red]\-#,##0\ &quot;Rube&quot;"/>
    <numFmt numFmtId="174" formatCode="#,##0.00\ &quot;Rube&quot;;\-#,##0.00\ &quot;Rube&quot;"/>
    <numFmt numFmtId="175" formatCode="#,##0.00\ &quot;Rube&quot;;[Red]\-#,##0.00\ &quot;Rube&quot;"/>
    <numFmt numFmtId="176" formatCode="_-* #,##0\ &quot;Rube&quot;_-;\-* #,##0\ &quot;Rube&quot;_-;_-* &quot;-&quot;\ &quot;Rube&quot;_-;_-@_-"/>
    <numFmt numFmtId="177" formatCode="_-* #,##0\ _R_u_b_e_-;\-* #,##0\ _R_u_b_e_-;_-* &quot;-&quot;\ _R_u_b_e_-;_-@_-"/>
    <numFmt numFmtId="178" formatCode="_-* #,##0.00\ &quot;Rube&quot;_-;\-* #,##0.00\ &quot;Rube&quot;_-;_-* &quot;-&quot;??\ &quot;Rube&quot;_-;_-@_-"/>
    <numFmt numFmtId="179" formatCode="_-* #,##0.00\ _R_u_b_e_-;\-* #,##0.00\ _R_u_b_e_-;_-* &quot;-&quot;??\ _R_u_b_e_-;_-@_-"/>
    <numFmt numFmtId="180" formatCode="0.0"/>
    <numFmt numFmtId="181" formatCode="0.000"/>
    <numFmt numFmtId="182" formatCode="_-* #,##0.00\ [$€]_-;\-* #,##0.00\ [$€]_-;_-* &quot;-&quot;??\ [$€]_-;_-@_-"/>
    <numFmt numFmtId="183" formatCode="#,##0.00\ [$DM-407]"/>
    <numFmt numFmtId="184" formatCode="#,##0.00\ [$€-1];\-#,##0.00\ [$€-1]"/>
    <numFmt numFmtId="185" formatCode="#,##0.00\ _€"/>
    <numFmt numFmtId="186" formatCode="0.0%"/>
    <numFmt numFmtId="187" formatCode="#,##0.00\ &quot;DM&quot;"/>
    <numFmt numFmtId="188" formatCode="#,##0.00_ ;[Red]\-#,##0.00\ "/>
    <numFmt numFmtId="189" formatCode="0.00000E+00"/>
    <numFmt numFmtId="190" formatCode="0.000&quot; km&quot;"/>
    <numFmt numFmtId="191" formatCode="#,##0.000&quot; km&quot;"/>
    <numFmt numFmtId="192" formatCode="[Blue]0.00;[Magenta]\-0.00;[Green]0"/>
    <numFmt numFmtId="193" formatCode="#,##0.00\ &quot;€&quot;"/>
    <numFmt numFmtId="194" formatCode="00000"/>
    <numFmt numFmtId="195" formatCode="0&quot; (hier Handeingabe)&quot;"/>
    <numFmt numFmtId="196" formatCode="_-* #,##0.00\ &quot;Rubel&quot;_-;\-* #,##0.00\ &quot;Rubel&quot;_-;_-* &quot;-&quot;??\ &quot;Rubel&quot;_-;_-@_-"/>
    <numFmt numFmtId="197" formatCode="[$-407]dddd\,\ d\.\ mmmm\ yyyy"/>
    <numFmt numFmtId="198" formatCode="dd/mm/yy"/>
    <numFmt numFmtId="199" formatCode="dd/mm/yy;@"/>
    <numFmt numFmtId="200" formatCode="d"/>
    <numFmt numFmtId="201" formatCode="dd"/>
    <numFmt numFmtId="202" formatCode="ddd"/>
    <numFmt numFmtId="203" formatCode="dddd"/>
    <numFmt numFmtId="204" formatCode="m"/>
    <numFmt numFmtId="205" formatCode="#,##0.000&quot; m²&quot;"/>
    <numFmt numFmtId="206" formatCode="#,##0.000&quot; p&quot;"/>
    <numFmt numFmtId="207" formatCode="#,##0.000&quot; bar&quot;"/>
    <numFmt numFmtId="208" formatCode="#,##0&quot; bar&quot;"/>
    <numFmt numFmtId="209" formatCode="#,##0.00&quot; km&quot;"/>
    <numFmt numFmtId="210" formatCode="mm"/>
    <numFmt numFmtId="211" formatCode="mmm"/>
    <numFmt numFmtId="212" formatCode="mmmm"/>
    <numFmt numFmtId="213" formatCode="yy"/>
    <numFmt numFmtId="214" formatCode="yyyy"/>
    <numFmt numFmtId="215" formatCode="mmm\ yyyy"/>
    <numFmt numFmtId="216" formatCode="h:mm;@"/>
    <numFmt numFmtId="217" formatCode="d/m/yy\ h:mm;@"/>
    <numFmt numFmtId="218" formatCode="[h]:mm"/>
    <numFmt numFmtId="219" formatCode="&quot;Ja&quot;;&quot;Ja&quot;;&quot;Nein&quot;"/>
    <numFmt numFmtId="220" formatCode="&quot;Wahr&quot;;&quot;Wahr&quot;;&quot;Falsch&quot;"/>
    <numFmt numFmtId="221" formatCode="&quot;Ein&quot;;&quot;Ein&quot;;&quot;Aus&quot;"/>
    <numFmt numFmtId="222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5"/>
      <name val="Arial"/>
      <family val="2"/>
    </font>
    <font>
      <sz val="10"/>
      <name val="Calibri"/>
      <family val="2"/>
    </font>
    <font>
      <sz val="6"/>
      <name val="Arial"/>
      <family val="2"/>
    </font>
    <font>
      <sz val="6"/>
      <name val="Calibri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.2"/>
      <color indexed="63"/>
      <name val="Arial"/>
      <family val="2"/>
    </font>
    <font>
      <b/>
      <sz val="9.2"/>
      <color indexed="63"/>
      <name val="Arial"/>
      <family val="2"/>
    </font>
    <font>
      <vertAlign val="subscript"/>
      <sz val="10"/>
      <name val="Arial"/>
      <family val="2"/>
    </font>
    <font>
      <sz val="9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i/>
      <sz val="6"/>
      <color indexed="8"/>
      <name val="Arial"/>
      <family val="0"/>
    </font>
    <font>
      <b/>
      <sz val="10.5"/>
      <color indexed="8"/>
      <name val="Arial Narrow"/>
      <family val="0"/>
    </font>
    <font>
      <sz val="10.5"/>
      <color indexed="8"/>
      <name val="Arial Narrow"/>
      <family val="0"/>
    </font>
    <font>
      <sz val="6"/>
      <color indexed="8"/>
      <name val="Arial Narrow"/>
      <family val="0"/>
    </font>
    <font>
      <sz val="10"/>
      <color indexed="8"/>
      <name val="Calibri"/>
      <family val="0"/>
    </font>
    <font>
      <b/>
      <sz val="10.5"/>
      <color indexed="12"/>
      <name val="Arial Narrow"/>
      <family val="0"/>
    </font>
    <font>
      <b/>
      <sz val="10.5"/>
      <color indexed="14"/>
      <name val="Arial Narrow"/>
      <family val="0"/>
    </font>
    <font>
      <b/>
      <sz val="10.5"/>
      <color indexed="11"/>
      <name val="Arial Narrow"/>
      <family val="0"/>
    </font>
    <font>
      <b/>
      <sz val="10"/>
      <color indexed="8"/>
      <name val="Arial"/>
      <family val="0"/>
    </font>
    <font>
      <b/>
      <sz val="11"/>
      <color indexed="10"/>
      <name val="Calibri"/>
      <family val="0"/>
    </font>
    <font>
      <b/>
      <sz val="11"/>
      <color indexed="12"/>
      <name val="Calibri"/>
      <family val="0"/>
    </font>
    <font>
      <b/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.2"/>
      <color rgb="FF444444"/>
      <name val="Arial"/>
      <family val="2"/>
    </font>
    <font>
      <b/>
      <sz val="9.2"/>
      <color rgb="FF444444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63" fillId="28" borderId="0" applyNumberFormat="0" applyBorder="0" applyAlignment="0" applyProtection="0"/>
    <xf numFmtId="17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48">
    <xf numFmtId="0" fontId="0" fillId="0" borderId="0" xfId="0" applyAlignment="1">
      <alignment/>
    </xf>
    <xf numFmtId="188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 quotePrefix="1">
      <alignment horizontal="left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11" xfId="0" applyNumberFormat="1" applyBorder="1" applyAlignment="1">
      <alignment horizontal="left" indent="1"/>
    </xf>
    <xf numFmtId="0" fontId="1" fillId="33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wrapText="1"/>
    </xf>
    <xf numFmtId="188" fontId="1" fillId="0" borderId="12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88" fontId="1" fillId="33" borderId="13" xfId="0" applyNumberFormat="1" applyFont="1" applyFill="1" applyBorder="1" applyAlignment="1">
      <alignment horizontal="right"/>
    </xf>
    <xf numFmtId="167" fontId="1" fillId="33" borderId="15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188" fontId="1" fillId="33" borderId="12" xfId="0" applyNumberFormat="1" applyFont="1" applyFill="1" applyBorder="1" applyAlignment="1">
      <alignment horizontal="right"/>
    </xf>
    <xf numFmtId="167" fontId="1" fillId="33" borderId="13" xfId="0" applyNumberFormat="1" applyFont="1" applyFill="1" applyBorder="1" applyAlignment="1">
      <alignment/>
    </xf>
    <xf numFmtId="170" fontId="0" fillId="33" borderId="15" xfId="0" applyNumberFormat="1" applyFill="1" applyBorder="1" applyAlignment="1">
      <alignment/>
    </xf>
    <xf numFmtId="0" fontId="1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right"/>
    </xf>
    <xf numFmtId="18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1" fillId="33" borderId="16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170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9" fontId="0" fillId="0" borderId="0" xfId="48" applyBorder="1" applyAlignment="1">
      <alignment/>
    </xf>
    <xf numFmtId="170" fontId="0" fillId="0" borderId="0" xfId="0" applyNumberFormat="1" applyBorder="1" applyAlignment="1">
      <alignment/>
    </xf>
    <xf numFmtId="9" fontId="0" fillId="0" borderId="0" xfId="52" applyBorder="1" applyAlignment="1">
      <alignment/>
    </xf>
    <xf numFmtId="0" fontId="0" fillId="0" borderId="15" xfId="0" applyBorder="1" applyAlignment="1">
      <alignment/>
    </xf>
    <xf numFmtId="170" fontId="1" fillId="0" borderId="16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88" fontId="1" fillId="0" borderId="17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left"/>
    </xf>
    <xf numFmtId="0" fontId="0" fillId="0" borderId="0" xfId="0" applyFont="1" applyFill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Alignment="1">
      <alignment horizontal="left" indent="1"/>
    </xf>
    <xf numFmtId="0" fontId="6" fillId="35" borderId="0" xfId="0" applyFont="1" applyFill="1" applyBorder="1" applyAlignment="1">
      <alignment horizontal="center"/>
    </xf>
    <xf numFmtId="199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99" fontId="0" fillId="33" borderId="19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99" fontId="0" fillId="33" borderId="20" xfId="0" applyNumberFormat="1" applyFill="1" applyBorder="1" applyAlignment="1">
      <alignment horizontal="center"/>
    </xf>
    <xf numFmtId="199" fontId="0" fillId="33" borderId="16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99" fontId="0" fillId="33" borderId="12" xfId="0" applyNumberForma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0" xfId="0" applyFont="1" applyFill="1" applyAlignment="1">
      <alignment/>
    </xf>
    <xf numFmtId="14" fontId="1" fillId="33" borderId="0" xfId="0" applyNumberFormat="1" applyFont="1" applyFill="1" applyAlignment="1" quotePrefix="1">
      <alignment/>
    </xf>
    <xf numFmtId="14" fontId="1" fillId="0" borderId="0" xfId="0" applyNumberFormat="1" applyFont="1" applyFill="1" applyAlignment="1" quotePrefix="1">
      <alignment/>
    </xf>
    <xf numFmtId="0" fontId="3" fillId="0" borderId="0" xfId="0" applyFont="1" applyAlignment="1">
      <alignment horizontal="right"/>
    </xf>
    <xf numFmtId="14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0" xfId="0" applyFill="1" applyBorder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02" fontId="0" fillId="0" borderId="0" xfId="0" applyNumberFormat="1" applyBorder="1" applyAlignment="1">
      <alignment horizontal="left" indent="1"/>
    </xf>
    <xf numFmtId="22" fontId="0" fillId="0" borderId="0" xfId="0" applyNumberFormat="1" applyBorder="1" applyAlignment="1">
      <alignment horizontal="center"/>
    </xf>
    <xf numFmtId="217" fontId="0" fillId="0" borderId="0" xfId="0" applyNumberForma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99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199" fontId="0" fillId="0" borderId="24" xfId="0" applyNumberFormat="1" applyBorder="1" applyAlignment="1">
      <alignment horizontal="center"/>
    </xf>
    <xf numFmtId="0" fontId="1" fillId="0" borderId="24" xfId="0" applyFont="1" applyBorder="1" applyAlignment="1">
      <alignment/>
    </xf>
    <xf numFmtId="0" fontId="0" fillId="33" borderId="0" xfId="0" applyFont="1" applyFill="1" applyAlignment="1">
      <alignment/>
    </xf>
    <xf numFmtId="0" fontId="1" fillId="36" borderId="0" xfId="0" applyFont="1" applyFill="1" applyBorder="1" applyAlignment="1">
      <alignment horizontal="center"/>
    </xf>
    <xf numFmtId="0" fontId="8" fillId="37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38" borderId="0" xfId="0" applyFill="1" applyBorder="1" applyAlignment="1" quotePrefix="1">
      <alignment horizontal="center"/>
    </xf>
    <xf numFmtId="0" fontId="0" fillId="36" borderId="0" xfId="0" applyFill="1" applyBorder="1" applyAlignment="1" quotePrefix="1">
      <alignment horizontal="center"/>
    </xf>
    <xf numFmtId="0" fontId="1" fillId="39" borderId="0" xfId="0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left"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188" fontId="1" fillId="33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40" borderId="0" xfId="0" applyFont="1" applyFill="1" applyAlignment="1">
      <alignment/>
    </xf>
    <xf numFmtId="16" fontId="0" fillId="0" borderId="0" xfId="0" applyNumberFormat="1" applyBorder="1" applyAlignment="1">
      <alignment horizontal="center"/>
    </xf>
    <xf numFmtId="0" fontId="0" fillId="40" borderId="0" xfId="0" applyFont="1" applyFill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167" fontId="1" fillId="40" borderId="0" xfId="0" applyNumberFormat="1" applyFont="1" applyFill="1" applyAlignment="1">
      <alignment horizontal="center"/>
    </xf>
    <xf numFmtId="170" fontId="0" fillId="0" borderId="0" xfId="0" applyNumberFormat="1" applyFill="1" applyBorder="1" applyAlignment="1">
      <alignment/>
    </xf>
    <xf numFmtId="213" fontId="0" fillId="0" borderId="0" xfId="0" applyNumberFormat="1" applyFill="1" applyBorder="1" applyAlignment="1">
      <alignment/>
    </xf>
    <xf numFmtId="20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left" indent="1"/>
    </xf>
    <xf numFmtId="0" fontId="1" fillId="0" borderId="15" xfId="0" applyFont="1" applyBorder="1" applyAlignment="1">
      <alignment/>
    </xf>
    <xf numFmtId="179" fontId="0" fillId="0" borderId="0" xfId="48" applyFont="1" applyFill="1" applyBorder="1" applyAlignment="1" quotePrefix="1">
      <alignment horizontal="left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40" borderId="25" xfId="0" applyFill="1" applyBorder="1" applyAlignment="1">
      <alignment/>
    </xf>
    <xf numFmtId="0" fontId="0" fillId="40" borderId="22" xfId="0" applyFill="1" applyBorder="1" applyAlignment="1">
      <alignment/>
    </xf>
    <xf numFmtId="0" fontId="12" fillId="40" borderId="25" xfId="0" applyFont="1" applyFill="1" applyBorder="1" applyAlignment="1">
      <alignment horizontal="center"/>
    </xf>
    <xf numFmtId="0" fontId="12" fillId="40" borderId="22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1" fontId="0" fillId="0" borderId="0" xfId="0" applyNumberFormat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9" fontId="0" fillId="0" borderId="17" xfId="52" applyFont="1" applyBorder="1" applyAlignment="1" applyProtection="1">
      <alignment/>
      <protection locked="0"/>
    </xf>
    <xf numFmtId="186" fontId="0" fillId="0" borderId="10" xfId="52" applyNumberFormat="1" applyFont="1" applyBorder="1" applyAlignment="1" applyProtection="1">
      <alignment/>
      <protection locked="0"/>
    </xf>
    <xf numFmtId="12" fontId="0" fillId="0" borderId="10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11" fontId="0" fillId="0" borderId="10" xfId="0" applyNumberFormat="1" applyBorder="1" applyAlignment="1" applyProtection="1">
      <alignment/>
      <protection locked="0"/>
    </xf>
    <xf numFmtId="209" fontId="0" fillId="0" borderId="10" xfId="0" applyNumberFormat="1" applyBorder="1" applyAlignment="1" applyProtection="1">
      <alignment/>
      <protection locked="0"/>
    </xf>
    <xf numFmtId="205" fontId="0" fillId="0" borderId="10" xfId="0" applyNumberFormat="1" applyBorder="1" applyAlignment="1" applyProtection="1">
      <alignment/>
      <protection locked="0"/>
    </xf>
    <xf numFmtId="208" fontId="0" fillId="0" borderId="10" xfId="0" applyNumberFormat="1" applyBorder="1" applyAlignment="1" applyProtection="1">
      <alignment/>
      <protection locked="0"/>
    </xf>
    <xf numFmtId="192" fontId="1" fillId="0" borderId="10" xfId="0" applyNumberFormat="1" applyFont="1" applyBorder="1" applyAlignment="1" applyProtection="1">
      <alignment/>
      <protection locked="0"/>
    </xf>
    <xf numFmtId="199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200" fontId="0" fillId="0" borderId="0" xfId="0" applyNumberFormat="1" applyBorder="1" applyAlignment="1" applyProtection="1">
      <alignment horizontal="center"/>
      <protection locked="0"/>
    </xf>
    <xf numFmtId="201" fontId="0" fillId="0" borderId="0" xfId="0" applyNumberFormat="1" applyBorder="1" applyAlignment="1" applyProtection="1">
      <alignment horizontal="center"/>
      <protection locked="0"/>
    </xf>
    <xf numFmtId="202" fontId="0" fillId="0" borderId="0" xfId="0" applyNumberFormat="1" applyFill="1" applyBorder="1" applyAlignment="1" applyProtection="1">
      <alignment horizontal="center"/>
      <protection locked="0"/>
    </xf>
    <xf numFmtId="203" fontId="0" fillId="0" borderId="0" xfId="0" applyNumberFormat="1" applyFill="1" applyBorder="1" applyAlignment="1" applyProtection="1">
      <alignment horizontal="center"/>
      <protection locked="0"/>
    </xf>
    <xf numFmtId="204" fontId="0" fillId="0" borderId="0" xfId="0" applyNumberFormat="1" applyFill="1" applyBorder="1" applyAlignment="1" applyProtection="1">
      <alignment horizontal="center"/>
      <protection locked="0"/>
    </xf>
    <xf numFmtId="210" fontId="0" fillId="0" borderId="0" xfId="0" applyNumberFormat="1" applyFill="1" applyBorder="1" applyAlignment="1" applyProtection="1">
      <alignment horizontal="center"/>
      <protection locked="0"/>
    </xf>
    <xf numFmtId="211" fontId="0" fillId="0" borderId="0" xfId="0" applyNumberFormat="1" applyFill="1" applyBorder="1" applyAlignment="1" applyProtection="1">
      <alignment horizontal="center"/>
      <protection locked="0"/>
    </xf>
    <xf numFmtId="212" fontId="0" fillId="0" borderId="0" xfId="0" applyNumberFormat="1" applyFill="1" applyBorder="1" applyAlignment="1" applyProtection="1">
      <alignment horizontal="center"/>
      <protection locked="0"/>
    </xf>
    <xf numFmtId="213" fontId="0" fillId="0" borderId="0" xfId="0" applyNumberFormat="1" applyFill="1" applyBorder="1" applyAlignment="1" applyProtection="1">
      <alignment horizontal="center"/>
      <protection locked="0"/>
    </xf>
    <xf numFmtId="214" fontId="0" fillId="0" borderId="0" xfId="0" applyNumberFormat="1" applyFill="1" applyBorder="1" applyAlignment="1" applyProtection="1">
      <alignment horizontal="center"/>
      <protection locked="0"/>
    </xf>
    <xf numFmtId="193" fontId="0" fillId="0" borderId="17" xfId="60" applyNumberFormat="1" applyFont="1" applyBorder="1" applyAlignment="1" applyProtection="1">
      <alignment/>
      <protection locked="0"/>
    </xf>
    <xf numFmtId="179" fontId="0" fillId="0" borderId="10" xfId="48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0" fontId="0" fillId="0" borderId="0" xfId="52" applyNumberFormat="1" applyFont="1" applyAlignment="1" applyProtection="1">
      <alignment/>
      <protection locked="0"/>
    </xf>
    <xf numFmtId="0" fontId="6" fillId="37" borderId="0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9" borderId="0" xfId="0" applyFont="1" applyFill="1" applyBorder="1" applyAlignment="1" quotePrefix="1">
      <alignment horizontal="center"/>
    </xf>
    <xf numFmtId="0" fontId="0" fillId="40" borderId="0" xfId="0" applyFont="1" applyFill="1" applyBorder="1" applyAlignment="1" quotePrefix="1">
      <alignment horizontal="center"/>
    </xf>
    <xf numFmtId="0" fontId="16" fillId="37" borderId="0" xfId="0" applyFont="1" applyFill="1" applyBorder="1" applyAlignment="1" quotePrefix="1">
      <alignment horizontal="left"/>
    </xf>
    <xf numFmtId="193" fontId="74" fillId="42" borderId="18" xfId="0" applyNumberFormat="1" applyFont="1" applyFill="1" applyBorder="1" applyAlignment="1" applyProtection="1">
      <alignment vertical="top" wrapText="1"/>
      <protection locked="0"/>
    </xf>
    <xf numFmtId="193" fontId="74" fillId="42" borderId="18" xfId="0" applyNumberFormat="1" applyFont="1" applyFill="1" applyBorder="1" applyAlignment="1" applyProtection="1">
      <alignment horizontal="right" vertical="top" wrapText="1" indent="1"/>
      <protection locked="0"/>
    </xf>
    <xf numFmtId="193" fontId="0" fillId="42" borderId="18" xfId="0" applyNumberFormat="1" applyFont="1" applyFill="1" applyBorder="1" applyAlignment="1" applyProtection="1">
      <alignment horizontal="right"/>
      <protection locked="0"/>
    </xf>
    <xf numFmtId="193" fontId="0" fillId="43" borderId="18" xfId="0" applyNumberFormat="1" applyFill="1" applyBorder="1" applyAlignment="1" applyProtection="1">
      <alignment horizontal="center"/>
      <protection locked="0"/>
    </xf>
    <xf numFmtId="193" fontId="14" fillId="44" borderId="12" xfId="0" applyNumberFormat="1" applyFont="1" applyFill="1" applyBorder="1" applyAlignment="1" applyProtection="1" quotePrefix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45" borderId="0" xfId="0" applyFont="1" applyFill="1" applyBorder="1" applyAlignment="1" applyProtection="1">
      <alignment horizontal="center"/>
      <protection locked="0"/>
    </xf>
    <xf numFmtId="0" fontId="14" fillId="44" borderId="11" xfId="0" applyFont="1" applyFill="1" applyBorder="1" applyAlignment="1" applyProtection="1">
      <alignment horizontal="center"/>
      <protection locked="0"/>
    </xf>
    <xf numFmtId="0" fontId="14" fillId="44" borderId="11" xfId="0" applyFont="1" applyFill="1" applyBorder="1" applyAlignment="1" applyProtection="1" quotePrefix="1">
      <alignment horizontal="center"/>
      <protection locked="0"/>
    </xf>
    <xf numFmtId="0" fontId="75" fillId="40" borderId="0" xfId="0" applyFont="1" applyFill="1" applyAlignment="1">
      <alignment horizontal="left" vertical="center" wrapText="1"/>
    </xf>
    <xf numFmtId="0" fontId="0" fillId="33" borderId="19" xfId="0" applyFont="1" applyFill="1" applyBorder="1" applyAlignment="1">
      <alignment/>
    </xf>
    <xf numFmtId="0" fontId="3" fillId="0" borderId="0" xfId="0" applyFont="1" applyAlignment="1">
      <alignment/>
    </xf>
    <xf numFmtId="20" fontId="76" fillId="0" borderId="0" xfId="0" applyNumberFormat="1" applyFont="1" applyAlignment="1">
      <alignment horizontal="left"/>
    </xf>
    <xf numFmtId="202" fontId="0" fillId="0" borderId="23" xfId="0" applyNumberFormat="1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center"/>
      <protection locked="0"/>
    </xf>
    <xf numFmtId="199" fontId="0" fillId="0" borderId="18" xfId="0" applyNumberFormat="1" applyBorder="1" applyAlignment="1" applyProtection="1">
      <alignment horizontal="center"/>
      <protection locked="0"/>
    </xf>
    <xf numFmtId="199" fontId="0" fillId="0" borderId="26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0" fontId="0" fillId="0" borderId="0" xfId="0" applyNumberFormat="1" applyAlignment="1" applyProtection="1">
      <alignment horizontal="left"/>
      <protection locked="0"/>
    </xf>
    <xf numFmtId="218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7" xfId="0" applyFont="1" applyBorder="1" applyAlignment="1" quotePrefix="1">
      <alignment horizontal="left"/>
    </xf>
    <xf numFmtId="0" fontId="0" fillId="0" borderId="27" xfId="0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 quotePrefix="1">
      <alignment horizontal="left" indent="1"/>
    </xf>
    <xf numFmtId="0" fontId="0" fillId="0" borderId="0" xfId="0" applyBorder="1" applyAlignment="1" quotePrefix="1">
      <alignment horizontal="left" indent="1"/>
    </xf>
    <xf numFmtId="217" fontId="0" fillId="0" borderId="18" xfId="0" applyNumberFormat="1" applyBorder="1" applyAlignment="1">
      <alignment horizontal="left"/>
    </xf>
    <xf numFmtId="22" fontId="0" fillId="0" borderId="18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1" fillId="36" borderId="11" xfId="0" applyFont="1" applyFill="1" applyBorder="1" applyAlignment="1" applyProtection="1">
      <alignment/>
      <protection locked="0"/>
    </xf>
    <xf numFmtId="0" fontId="1" fillId="36" borderId="11" xfId="0" applyFont="1" applyFill="1" applyBorder="1" applyAlignment="1" applyProtection="1" quotePrefix="1">
      <alignment/>
      <protection locked="0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6" borderId="11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" fillId="36" borderId="11" xfId="0" applyFont="1" applyFill="1" applyBorder="1" applyAlignment="1" applyProtection="1" quotePrefix="1">
      <alignment vertical="center"/>
      <protection locked="0"/>
    </xf>
    <xf numFmtId="0" fontId="0" fillId="0" borderId="21" xfId="0" applyBorder="1" applyAlignment="1" quotePrefix="1">
      <alignment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 quotePrefix="1">
      <alignment horizontal="left" vertical="center" indent="1"/>
    </xf>
    <xf numFmtId="0" fontId="0" fillId="0" borderId="11" xfId="0" applyFont="1" applyBorder="1" applyAlignment="1" quotePrefix="1">
      <alignment horizontal="left" vertical="center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6</xdr:col>
      <xdr:colOff>476250</xdr:colOff>
      <xdr:row>28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09950"/>
          <a:ext cx="6686550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Jede Formel beginnt mit dem Istgleichzeichen (=). Die Werte für jede neue Formeln sind im Normalfall Werte, die bereits zuvor in anderen Zellen eingegeben oder mittels anderer Formeln berechnet wurden; hier z.B. die Werte aus A, B, …, G. In der Spalte A habe ich hier Buchstaben und in der Spalte B Formeln wie in den Formelsammlungen der Schulmathematik gewählt. In der Spalte C wurden Formeln verwendet, von denen nur deren Ergebnisse sichtbar sind, was in Excel üblich ist. Die in Spalte C verwendeten Excel-Formeln finden Sie in Spalte D. Einige Hinweise dazu stehen in der Spalte E.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Erstellen der Formel ist nachfolgend schnell erklärt: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 Schreiben Sie die Formel vollständig. Klick in Zelle C5, schreiben von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=C3+C4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&lt;Enter&gt;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Beginnen Sie mit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;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Klick auf Zelle C3;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schreiben; Klick auf Zelle C4 und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&lt;Enter&gt;
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Korrektur eines Zelleninhaltes beginnen Sie mit dem Klick in die Zelle oder der F2-Taste.</a:t>
          </a:r>
        </a:p>
      </xdr:txBody>
    </xdr:sp>
    <xdr:clientData/>
  </xdr:twoCellAnchor>
  <xdr:twoCellAnchor>
    <xdr:from>
      <xdr:col>2</xdr:col>
      <xdr:colOff>85725</xdr:colOff>
      <xdr:row>17</xdr:row>
      <xdr:rowOff>28575</xdr:rowOff>
    </xdr:from>
    <xdr:to>
      <xdr:col>2</xdr:col>
      <xdr:colOff>85725</xdr:colOff>
      <xdr:row>18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2219325" y="3190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790575</xdr:colOff>
      <xdr:row>22</xdr:row>
      <xdr:rowOff>85725</xdr:rowOff>
    </xdr:from>
    <xdr:to>
      <xdr:col>6</xdr:col>
      <xdr:colOff>447675</xdr:colOff>
      <xdr:row>28</xdr:row>
      <xdr:rowOff>85725</xdr:rowOff>
    </xdr:to>
    <xdr:pic>
      <xdr:nvPicPr>
        <xdr:cNvPr id="3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19700" y="4095750"/>
          <a:ext cx="1438275" cy="885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49</xdr:row>
      <xdr:rowOff>28575</xdr:rowOff>
    </xdr:from>
    <xdr:to>
      <xdr:col>1</xdr:col>
      <xdr:colOff>657225</xdr:colOff>
      <xdr:row>49</xdr:row>
      <xdr:rowOff>314325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675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49</xdr:row>
      <xdr:rowOff>28575</xdr:rowOff>
    </xdr:from>
    <xdr:to>
      <xdr:col>2</xdr:col>
      <xdr:colOff>600075</xdr:colOff>
      <xdr:row>49</xdr:row>
      <xdr:rowOff>314325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72675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49</xdr:row>
      <xdr:rowOff>28575</xdr:rowOff>
    </xdr:from>
    <xdr:to>
      <xdr:col>5</xdr:col>
      <xdr:colOff>447675</xdr:colOff>
      <xdr:row>49</xdr:row>
      <xdr:rowOff>314325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726757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49</xdr:row>
      <xdr:rowOff>28575</xdr:rowOff>
    </xdr:from>
    <xdr:to>
      <xdr:col>7</xdr:col>
      <xdr:colOff>342900</xdr:colOff>
      <xdr:row>49</xdr:row>
      <xdr:rowOff>314325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72675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19050</xdr:rowOff>
    </xdr:from>
    <xdr:to>
      <xdr:col>8</xdr:col>
      <xdr:colOff>438150</xdr:colOff>
      <xdr:row>72</xdr:row>
      <xdr:rowOff>123825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0" y="8582025"/>
          <a:ext cx="6896100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Bemerkungen für benutzerdefinierte Eingaben: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1. Maßeinheiten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außer Währung und Prozent sind keine Maßeinheiten direkt einstellbar. 
   Dennoch können Sie jegliche Maßeinheit benutzerdefiniert wie folgt vorgeben: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- Menü Zahl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Kategorie "Benutzerdefiniert"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Typ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- Zahlenformat einstellen ( 0 = Ganze Zahl; 0,00 = Zahl mit 2 Dezimalstellen; #.##0,00 = 1.000er-Trennzeichen; Dezimale)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- vor/hinter dem Zahlenformat kann ein beliebiger Text geschrieben werden; in Anfürungszeichern klammern (Bsp.: 0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" km"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)
</a:t>
          </a:r>
          <a:r>
            <a:rPr lang="en-US" cap="none" sz="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2. Zahlenfarben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sind im Normalfall lt. Standard oder als rote Zahl bei negativen Werten vorgegeben. 
   Im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Menü Zahl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Kategorie "Benutzerdefiniert"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 können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Farben wie bei Maßeinheiten (mit oder ohne Text) 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festgelegt werden. Diese Farben werden in eckige Klammer vor das Zahlenformat geschrieben, z.B. Blau, Cyan, Rot, Magenta, 
   Grün, Gelb, Weiß, ...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Grundsätzlich werden dabei immer 3 Einstellungen vorgenommen. Es werden positive- und negative Werte
   sowie die Null formatiert bzw. eingestellt. Dabei ist der 1. Wert positiv, der 2. Wert negativ und der
   3. Wert gleich Null. Die Trennng erfolgt per Semikolon. 
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Beispiel: 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[Blau]0,00;[Magenta]-0,00;[Grün]0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Ergebnisse sind: 53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53,00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-53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1" i="0" u="none" baseline="0">
              <a:solidFill>
                <a:srgbClr val="FF00FF"/>
              </a:solidFill>
              <a:latin typeface="Arial Narrow"/>
              <a:ea typeface="Arial Narrow"/>
              <a:cs typeface="Arial Narrow"/>
            </a:rPr>
            <a:t>-53,00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0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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50" b="1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0</a:t>
          </a:r>
        </a:p>
      </xdr:txBody>
    </xdr:sp>
    <xdr:clientData/>
  </xdr:twoCellAnchor>
  <xdr:twoCellAnchor>
    <xdr:from>
      <xdr:col>4</xdr:col>
      <xdr:colOff>66675</xdr:colOff>
      <xdr:row>2</xdr:row>
      <xdr:rowOff>19050</xdr:rowOff>
    </xdr:from>
    <xdr:to>
      <xdr:col>8</xdr:col>
      <xdr:colOff>390525</xdr:colOff>
      <xdr:row>6</xdr:row>
      <xdr:rowOff>47625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3971925" y="257175"/>
          <a:ext cx="28765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Kategorie: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mit pos./neg. Anzeige; Dezimalstellen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Währung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(wie Zahl aber mit Währungssymbol)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Buchhaltung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mit Währungssymbol
</a:t>
          </a:r>
        </a:p>
      </xdr:txBody>
    </xdr:sp>
    <xdr:clientData/>
  </xdr:twoCellAnchor>
  <xdr:twoCellAnchor>
    <xdr:from>
      <xdr:col>4</xdr:col>
      <xdr:colOff>57150</xdr:colOff>
      <xdr:row>11</xdr:row>
      <xdr:rowOff>28575</xdr:rowOff>
    </xdr:from>
    <xdr:to>
      <xdr:col>8</xdr:col>
      <xdr:colOff>381000</xdr:colOff>
      <xdr:row>14</xdr:row>
      <xdr:rowOff>104775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3962400" y="1590675"/>
          <a:ext cx="28765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Kategorie: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mit Dezimalstellen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schneller mit Symboleiste</a:t>
          </a:r>
        </a:p>
      </xdr:txBody>
    </xdr:sp>
    <xdr:clientData/>
  </xdr:twoCellAnchor>
  <xdr:twoCellAnchor>
    <xdr:from>
      <xdr:col>2</xdr:col>
      <xdr:colOff>200025</xdr:colOff>
      <xdr:row>16</xdr:row>
      <xdr:rowOff>28575</xdr:rowOff>
    </xdr:from>
    <xdr:to>
      <xdr:col>8</xdr:col>
      <xdr:colOff>371475</xdr:colOff>
      <xdr:row>18</xdr:row>
      <xdr:rowOff>133350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219325" y="2266950"/>
          <a:ext cx="4610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Kategorie: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Bruch;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Einstellig bis Dreistellig gibt die Anzahl der Stellen im Nenner an</a:t>
          </a:r>
        </a:p>
      </xdr:txBody>
    </xdr:sp>
    <xdr:clientData/>
  </xdr:twoCellAnchor>
  <xdr:twoCellAnchor>
    <xdr:from>
      <xdr:col>2</xdr:col>
      <xdr:colOff>180975</xdr:colOff>
      <xdr:row>24</xdr:row>
      <xdr:rowOff>28575</xdr:rowOff>
    </xdr:from>
    <xdr:to>
      <xdr:col>8</xdr:col>
      <xdr:colOff>352425</xdr:colOff>
      <xdr:row>26</xdr:row>
      <xdr:rowOff>85725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3429000"/>
          <a:ext cx="4610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Kategorie: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Wissenschaft;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Stellen nach dem Komma</a:t>
          </a:r>
        </a:p>
      </xdr:txBody>
    </xdr:sp>
    <xdr:clientData/>
  </xdr:twoCellAnchor>
  <xdr:twoCellAnchor>
    <xdr:from>
      <xdr:col>2</xdr:col>
      <xdr:colOff>180975</xdr:colOff>
      <xdr:row>27</xdr:row>
      <xdr:rowOff>66675</xdr:rowOff>
    </xdr:from>
    <xdr:to>
      <xdr:col>8</xdr:col>
      <xdr:colOff>352425</xdr:colOff>
      <xdr:row>29</xdr:row>
      <xdr:rowOff>19050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2200275" y="3952875"/>
          <a:ext cx="46101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Kategorie: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Benutzerdefiniert;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siehe Bemerkungen unten</a:t>
          </a:r>
        </a:p>
      </xdr:txBody>
    </xdr:sp>
    <xdr:clientData/>
  </xdr:twoCellAnchor>
  <xdr:twoCellAnchor>
    <xdr:from>
      <xdr:col>6</xdr:col>
      <xdr:colOff>47625</xdr:colOff>
      <xdr:row>48</xdr:row>
      <xdr:rowOff>9525</xdr:rowOff>
    </xdr:from>
    <xdr:to>
      <xdr:col>6</xdr:col>
      <xdr:colOff>47625</xdr:colOff>
      <xdr:row>53</xdr:row>
      <xdr:rowOff>152400</xdr:rowOff>
    </xdr:to>
    <xdr:sp>
      <xdr:nvSpPr>
        <xdr:cNvPr id="11" name="Gerade Verbindung 2"/>
        <xdr:cNvSpPr>
          <a:spLocks/>
        </xdr:cNvSpPr>
      </xdr:nvSpPr>
      <xdr:spPr>
        <a:xfrm>
          <a:off x="5162550" y="70866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38</xdr:row>
      <xdr:rowOff>9525</xdr:rowOff>
    </xdr:from>
    <xdr:to>
      <xdr:col>2</xdr:col>
      <xdr:colOff>885825</xdr:colOff>
      <xdr:row>45</xdr:row>
      <xdr:rowOff>19050</xdr:rowOff>
    </xdr:to>
    <xdr:sp>
      <xdr:nvSpPr>
        <xdr:cNvPr id="12" name="Gerade Verbindung 14"/>
        <xdr:cNvSpPr>
          <a:spLocks/>
        </xdr:cNvSpPr>
      </xdr:nvSpPr>
      <xdr:spPr>
        <a:xfrm>
          <a:off x="2905125" y="56007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38</xdr:row>
      <xdr:rowOff>9525</xdr:rowOff>
    </xdr:from>
    <xdr:to>
      <xdr:col>0</xdr:col>
      <xdr:colOff>952500</xdr:colOff>
      <xdr:row>45</xdr:row>
      <xdr:rowOff>19050</xdr:rowOff>
    </xdr:to>
    <xdr:sp>
      <xdr:nvSpPr>
        <xdr:cNvPr id="13" name="Gerade Verbindung 15"/>
        <xdr:cNvSpPr>
          <a:spLocks/>
        </xdr:cNvSpPr>
      </xdr:nvSpPr>
      <xdr:spPr>
        <a:xfrm>
          <a:off x="952500" y="56007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342900</xdr:colOff>
      <xdr:row>67</xdr:row>
      <xdr:rowOff>28575</xdr:rowOff>
    </xdr:from>
    <xdr:to>
      <xdr:col>8</xdr:col>
      <xdr:colOff>438150</xdr:colOff>
      <xdr:row>72</xdr:row>
      <xdr:rowOff>123825</xdr:rowOff>
    </xdr:to>
    <xdr:pic>
      <xdr:nvPicPr>
        <xdr:cNvPr id="14" name="Grafik 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57825" y="10372725"/>
          <a:ext cx="1438275" cy="904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76200</xdr:rowOff>
    </xdr:from>
    <xdr:to>
      <xdr:col>0</xdr:col>
      <xdr:colOff>342900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42900" y="1000125"/>
          <a:ext cx="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6</xdr:row>
      <xdr:rowOff>85725</xdr:rowOff>
    </xdr:from>
    <xdr:to>
      <xdr:col>2</xdr:col>
      <xdr:colOff>523875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000375" y="1009650"/>
          <a:ext cx="0" cy="14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23</xdr:row>
      <xdr:rowOff>76200</xdr:rowOff>
    </xdr:from>
    <xdr:to>
      <xdr:col>0</xdr:col>
      <xdr:colOff>238125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38125" y="3429000"/>
          <a:ext cx="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23</xdr:row>
      <xdr:rowOff>76200</xdr:rowOff>
    </xdr:from>
    <xdr:to>
      <xdr:col>2</xdr:col>
      <xdr:colOff>371475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847975" y="3429000"/>
          <a:ext cx="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76200</xdr:rowOff>
    </xdr:from>
    <xdr:to>
      <xdr:col>0</xdr:col>
      <xdr:colOff>409575</xdr:colOff>
      <xdr:row>37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09575" y="5295900"/>
          <a:ext cx="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35</xdr:row>
      <xdr:rowOff>76200</xdr:rowOff>
    </xdr:from>
    <xdr:to>
      <xdr:col>2</xdr:col>
      <xdr:colOff>600075</xdr:colOff>
      <xdr:row>37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3076575" y="5295900"/>
          <a:ext cx="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35</xdr:row>
      <xdr:rowOff>66675</xdr:rowOff>
    </xdr:from>
    <xdr:to>
      <xdr:col>4</xdr:col>
      <xdr:colOff>285750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610225" y="5286375"/>
          <a:ext cx="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0</xdr:col>
      <xdr:colOff>161925</xdr:colOff>
      <xdr:row>52</xdr:row>
      <xdr:rowOff>19050</xdr:rowOff>
    </xdr:to>
    <xdr:sp>
      <xdr:nvSpPr>
        <xdr:cNvPr id="8" name="Line 9"/>
        <xdr:cNvSpPr>
          <a:spLocks/>
        </xdr:cNvSpPr>
      </xdr:nvSpPr>
      <xdr:spPr>
        <a:xfrm flipV="1">
          <a:off x="161925" y="7629525"/>
          <a:ext cx="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</xdr:row>
      <xdr:rowOff>114300</xdr:rowOff>
    </xdr:from>
    <xdr:to>
      <xdr:col>1</xdr:col>
      <xdr:colOff>600075</xdr:colOff>
      <xdr:row>10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638300" y="103822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104775</xdr:rowOff>
    </xdr:from>
    <xdr:to>
      <xdr:col>3</xdr:col>
      <xdr:colOff>581025</xdr:colOff>
      <xdr:row>9</xdr:row>
      <xdr:rowOff>95250</xdr:rowOff>
    </xdr:to>
    <xdr:sp>
      <xdr:nvSpPr>
        <xdr:cNvPr id="10" name="Line 11"/>
        <xdr:cNvSpPr>
          <a:spLocks/>
        </xdr:cNvSpPr>
      </xdr:nvSpPr>
      <xdr:spPr>
        <a:xfrm flipV="1">
          <a:off x="4476750" y="1028700"/>
          <a:ext cx="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104775</xdr:rowOff>
    </xdr:from>
    <xdr:to>
      <xdr:col>1</xdr:col>
      <xdr:colOff>257175</xdr:colOff>
      <xdr:row>26</xdr:row>
      <xdr:rowOff>95250</xdr:rowOff>
    </xdr:to>
    <xdr:sp>
      <xdr:nvSpPr>
        <xdr:cNvPr id="11" name="Line 12"/>
        <xdr:cNvSpPr>
          <a:spLocks/>
        </xdr:cNvSpPr>
      </xdr:nvSpPr>
      <xdr:spPr>
        <a:xfrm flipV="1">
          <a:off x="1295400" y="3457575"/>
          <a:ext cx="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23</xdr:row>
      <xdr:rowOff>104775</xdr:rowOff>
    </xdr:from>
    <xdr:to>
      <xdr:col>3</xdr:col>
      <xdr:colOff>447675</xdr:colOff>
      <xdr:row>26</xdr:row>
      <xdr:rowOff>95250</xdr:rowOff>
    </xdr:to>
    <xdr:sp>
      <xdr:nvSpPr>
        <xdr:cNvPr id="12" name="Line 13"/>
        <xdr:cNvSpPr>
          <a:spLocks/>
        </xdr:cNvSpPr>
      </xdr:nvSpPr>
      <xdr:spPr>
        <a:xfrm flipV="1">
          <a:off x="4343400" y="3457575"/>
          <a:ext cx="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35</xdr:row>
      <xdr:rowOff>104775</xdr:rowOff>
    </xdr:from>
    <xdr:to>
      <xdr:col>1</xdr:col>
      <xdr:colOff>628650</xdr:colOff>
      <xdr:row>39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1666875" y="5324475"/>
          <a:ext cx="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104775</xdr:rowOff>
    </xdr:from>
    <xdr:to>
      <xdr:col>3</xdr:col>
      <xdr:colOff>619125</xdr:colOff>
      <xdr:row>38</xdr:row>
      <xdr:rowOff>95250</xdr:rowOff>
    </xdr:to>
    <xdr:sp>
      <xdr:nvSpPr>
        <xdr:cNvPr id="14" name="Line 15"/>
        <xdr:cNvSpPr>
          <a:spLocks/>
        </xdr:cNvSpPr>
      </xdr:nvSpPr>
      <xdr:spPr>
        <a:xfrm flipV="1">
          <a:off x="4514850" y="5324475"/>
          <a:ext cx="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37</xdr:row>
      <xdr:rowOff>0</xdr:rowOff>
    </xdr:from>
    <xdr:to>
      <xdr:col>3</xdr:col>
      <xdr:colOff>295275</xdr:colOff>
      <xdr:row>38</xdr:row>
      <xdr:rowOff>19050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847850" y="5448300"/>
          <a:ext cx="2343150" cy="18097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=ZÄHLENWENN(C31:C35;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1066800</xdr:colOff>
      <xdr:row>39</xdr:row>
      <xdr:rowOff>0</xdr:rowOff>
    </xdr:from>
    <xdr:to>
      <xdr:col>4</xdr:col>
      <xdr:colOff>161925</xdr:colOff>
      <xdr:row>40</xdr:row>
      <xdr:rowOff>9525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3543300" y="5705475"/>
          <a:ext cx="1943100" cy="171450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=ZÄHLENWENN(D31:D35;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685800</xdr:colOff>
      <xdr:row>37</xdr:row>
      <xdr:rowOff>0</xdr:rowOff>
    </xdr:from>
    <xdr:to>
      <xdr:col>4</xdr:col>
      <xdr:colOff>1219200</xdr:colOff>
      <xdr:row>38</xdr:row>
      <xdr:rowOff>9525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4581525" y="5448300"/>
          <a:ext cx="1962150" cy="171450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=ZÄHLENWENN(E31:E35;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&gt;7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352425</xdr:colOff>
      <xdr:row>50</xdr:row>
      <xdr:rowOff>114300</xdr:rowOff>
    </xdr:from>
    <xdr:to>
      <xdr:col>1</xdr:col>
      <xdr:colOff>352425</xdr:colOff>
      <xdr:row>55</xdr:row>
      <xdr:rowOff>38100</xdr:rowOff>
    </xdr:to>
    <xdr:sp>
      <xdr:nvSpPr>
        <xdr:cNvPr id="18" name="Line 9"/>
        <xdr:cNvSpPr>
          <a:spLocks/>
        </xdr:cNvSpPr>
      </xdr:nvSpPr>
      <xdr:spPr>
        <a:xfrm flipV="1">
          <a:off x="1390650" y="7639050"/>
          <a:ext cx="0" cy="647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54</xdr:row>
      <xdr:rowOff>161925</xdr:rowOff>
    </xdr:from>
    <xdr:to>
      <xdr:col>2</xdr:col>
      <xdr:colOff>523875</xdr:colOff>
      <xdr:row>56</xdr:row>
      <xdr:rowOff>28575</xdr:rowOff>
    </xdr:to>
    <xdr:sp>
      <xdr:nvSpPr>
        <xdr:cNvPr id="19" name="Textfeld 20"/>
        <xdr:cNvSpPr txBox="1">
          <a:spLocks noChangeArrowheads="1"/>
        </xdr:cNvSpPr>
      </xdr:nvSpPr>
      <xdr:spPr>
        <a:xfrm>
          <a:off x="295275" y="8248650"/>
          <a:ext cx="2705100" cy="19050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18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=SUMMEWENN(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A46:A49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B46:B49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3</xdr:col>
      <xdr:colOff>352425</xdr:colOff>
      <xdr:row>50</xdr:row>
      <xdr:rowOff>114300</xdr:rowOff>
    </xdr:from>
    <xdr:to>
      <xdr:col>3</xdr:col>
      <xdr:colOff>352425</xdr:colOff>
      <xdr:row>55</xdr:row>
      <xdr:rowOff>38100</xdr:rowOff>
    </xdr:to>
    <xdr:sp>
      <xdr:nvSpPr>
        <xdr:cNvPr id="20" name="Line 9"/>
        <xdr:cNvSpPr>
          <a:spLocks/>
        </xdr:cNvSpPr>
      </xdr:nvSpPr>
      <xdr:spPr>
        <a:xfrm flipV="1">
          <a:off x="4248150" y="7639050"/>
          <a:ext cx="0" cy="647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50</xdr:row>
      <xdr:rowOff>114300</xdr:rowOff>
    </xdr:from>
    <xdr:to>
      <xdr:col>2</xdr:col>
      <xdr:colOff>342900</xdr:colOff>
      <xdr:row>53</xdr:row>
      <xdr:rowOff>114300</xdr:rowOff>
    </xdr:to>
    <xdr:sp>
      <xdr:nvSpPr>
        <xdr:cNvPr id="21" name="Line 8"/>
        <xdr:cNvSpPr>
          <a:spLocks/>
        </xdr:cNvSpPr>
      </xdr:nvSpPr>
      <xdr:spPr>
        <a:xfrm flipV="1">
          <a:off x="2819400" y="7639050"/>
          <a:ext cx="0" cy="400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55</xdr:row>
      <xdr:rowOff>0</xdr:rowOff>
    </xdr:from>
    <xdr:to>
      <xdr:col>4</xdr:col>
      <xdr:colOff>676275</xdr:colOff>
      <xdr:row>56</xdr:row>
      <xdr:rowOff>28575</xdr:rowOff>
    </xdr:to>
    <xdr:sp>
      <xdr:nvSpPr>
        <xdr:cNvPr id="22" name="Textfeld 21"/>
        <xdr:cNvSpPr txBox="1">
          <a:spLocks noChangeArrowheads="1"/>
        </xdr:cNvSpPr>
      </xdr:nvSpPr>
      <xdr:spPr>
        <a:xfrm>
          <a:off x="3143250" y="8248650"/>
          <a:ext cx="2857500" cy="19050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18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=SUMMEWENN(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A46:A49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"&gt;"&amp;D46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B46:B49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1</xdr:col>
      <xdr:colOff>619125</xdr:colOff>
      <xdr:row>53</xdr:row>
      <xdr:rowOff>76200</xdr:rowOff>
    </xdr:from>
    <xdr:to>
      <xdr:col>3</xdr:col>
      <xdr:colOff>609600</xdr:colOff>
      <xdr:row>54</xdr:row>
      <xdr:rowOff>104775</xdr:rowOff>
    </xdr:to>
    <xdr:sp>
      <xdr:nvSpPr>
        <xdr:cNvPr id="23" name="Textfeld 23"/>
        <xdr:cNvSpPr txBox="1">
          <a:spLocks noChangeArrowheads="1"/>
        </xdr:cNvSpPr>
      </xdr:nvSpPr>
      <xdr:spPr>
        <a:xfrm>
          <a:off x="1657350" y="8001000"/>
          <a:ext cx="2847975" cy="19050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18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=SUMMEWENN(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A46:A49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"&gt;160000"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B46:B49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56</xdr:row>
      <xdr:rowOff>104775</xdr:rowOff>
    </xdr:from>
    <xdr:to>
      <xdr:col>2</xdr:col>
      <xdr:colOff>1200150</xdr:colOff>
      <xdr:row>64</xdr:row>
      <xdr:rowOff>142875</xdr:rowOff>
    </xdr:to>
    <xdr:sp>
      <xdr:nvSpPr>
        <xdr:cNvPr id="24" name="Textfeld 2"/>
        <xdr:cNvSpPr txBox="1">
          <a:spLocks noChangeArrowheads="1"/>
        </xdr:cNvSpPr>
      </xdr:nvSpPr>
      <xdr:spPr>
        <a:xfrm>
          <a:off x="0" y="8515350"/>
          <a:ext cx="3676650" cy="1333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Bemerkungen zu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SummeWenn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bei 3 Argumenten: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3. Argument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Welche Werte sind zu summieren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Argument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unter welcher Bedingung ist zu summieren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Argument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Nach welchen Werten ist zu selektieren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Bemerkungen zu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SummeWenn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bei 2 Argumenten: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1. Argument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Welche Werte sind zu summieren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Argument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unter welcher Bedingung ist zu summieren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19050</xdr:rowOff>
    </xdr:from>
    <xdr:to>
      <xdr:col>1</xdr:col>
      <xdr:colOff>1323975</xdr:colOff>
      <xdr:row>53</xdr:row>
      <xdr:rowOff>28575</xdr:rowOff>
    </xdr:to>
    <xdr:sp>
      <xdr:nvSpPr>
        <xdr:cNvPr id="25" name="Textfeld 1"/>
        <xdr:cNvSpPr txBox="1">
          <a:spLocks noChangeArrowheads="1"/>
        </xdr:cNvSpPr>
      </xdr:nvSpPr>
      <xdr:spPr>
        <a:xfrm>
          <a:off x="0" y="7781925"/>
          <a:ext cx="2362200" cy="1714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18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=SUMMEWENN(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A46:A49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"&gt;150000"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 editAs="oneCell">
    <xdr:from>
      <xdr:col>3</xdr:col>
      <xdr:colOff>1200150</xdr:colOff>
      <xdr:row>60</xdr:row>
      <xdr:rowOff>66675</xdr:rowOff>
    </xdr:from>
    <xdr:to>
      <xdr:col>4</xdr:col>
      <xdr:colOff>1209675</xdr:colOff>
      <xdr:row>65</xdr:row>
      <xdr:rowOff>133350</xdr:rowOff>
    </xdr:to>
    <xdr:pic>
      <xdr:nvPicPr>
        <xdr:cNvPr id="26" name="Grafik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95875" y="9124950"/>
          <a:ext cx="1438275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62</xdr:row>
      <xdr:rowOff>133350</xdr:rowOff>
    </xdr:from>
    <xdr:to>
      <xdr:col>7</xdr:col>
      <xdr:colOff>1076325</xdr:colOff>
      <xdr:row>68</xdr:row>
      <xdr:rowOff>142875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19600" y="8686800"/>
          <a:ext cx="1438275" cy="895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8"/>
  <sheetViews>
    <sheetView tabSelected="1" zoomScale="150" zoomScaleNormal="150" zoomScalePageLayoutView="0" workbookViewId="0" topLeftCell="A1">
      <selection activeCell="C3" sqref="C3"/>
    </sheetView>
  </sheetViews>
  <sheetFormatPr defaultColWidth="11.421875" defaultRowHeight="12.75"/>
  <cols>
    <col min="1" max="1" width="5.28125" style="24" customWidth="1"/>
    <col min="2" max="2" width="26.7109375" style="0" customWidth="1"/>
    <col min="3" max="3" width="7.140625" style="0" customWidth="1"/>
    <col min="4" max="4" width="27.28125" style="0" customWidth="1"/>
    <col min="5" max="5" width="19.28125" style="0" customWidth="1"/>
    <col min="6" max="6" width="7.421875" style="0" customWidth="1"/>
    <col min="7" max="7" width="7.57421875" style="0" customWidth="1"/>
  </cols>
  <sheetData>
    <row r="1" ht="20.25" customHeight="1">
      <c r="A1" s="19" t="s">
        <v>7</v>
      </c>
    </row>
    <row r="2" spans="1:7" ht="25.5" customHeight="1">
      <c r="A2" s="29" t="s">
        <v>60</v>
      </c>
      <c r="B2" s="125" t="s">
        <v>178</v>
      </c>
      <c r="C2" s="30" t="s">
        <v>58</v>
      </c>
      <c r="D2" s="125" t="s">
        <v>203</v>
      </c>
      <c r="E2" s="89" t="s">
        <v>8</v>
      </c>
      <c r="F2" s="151"/>
      <c r="G2" s="152"/>
    </row>
    <row r="3" spans="1:7" ht="12.75">
      <c r="A3" s="20" t="s">
        <v>9</v>
      </c>
      <c r="B3" s="21"/>
      <c r="C3" s="234">
        <v>10</v>
      </c>
      <c r="D3" s="28">
        <v>10</v>
      </c>
      <c r="E3" s="149" t="s">
        <v>59</v>
      </c>
      <c r="F3" s="147"/>
      <c r="G3" s="148"/>
    </row>
    <row r="4" spans="1:7" ht="12.75">
      <c r="A4" s="20" t="s">
        <v>10</v>
      </c>
      <c r="B4" s="21"/>
      <c r="C4" s="234">
        <v>5</v>
      </c>
      <c r="D4" s="28">
        <v>5</v>
      </c>
      <c r="E4" s="149" t="s">
        <v>59</v>
      </c>
      <c r="F4" s="147"/>
      <c r="G4" s="148"/>
    </row>
    <row r="5" spans="1:7" ht="12.75">
      <c r="A5" s="20" t="s">
        <v>11</v>
      </c>
      <c r="B5" s="22" t="s">
        <v>12</v>
      </c>
      <c r="C5" s="235">
        <f>C3+C4</f>
        <v>15</v>
      </c>
      <c r="D5" s="23" t="s">
        <v>13</v>
      </c>
      <c r="E5" s="149" t="s">
        <v>180</v>
      </c>
      <c r="F5" s="147"/>
      <c r="G5" s="148"/>
    </row>
    <row r="6" spans="1:7" ht="12.75">
      <c r="A6" s="20" t="s">
        <v>14</v>
      </c>
      <c r="B6" s="22" t="s">
        <v>15</v>
      </c>
      <c r="C6" s="235">
        <f>C3-C4</f>
        <v>5</v>
      </c>
      <c r="D6" s="23" t="s">
        <v>16</v>
      </c>
      <c r="E6" s="149"/>
      <c r="F6" s="153" t="s">
        <v>206</v>
      </c>
      <c r="G6" s="154" t="s">
        <v>212</v>
      </c>
    </row>
    <row r="7" spans="1:7" ht="12.75">
      <c r="A7" s="20" t="s">
        <v>17</v>
      </c>
      <c r="B7" s="22" t="s">
        <v>204</v>
      </c>
      <c r="C7" s="235">
        <f>C3*C4</f>
        <v>50</v>
      </c>
      <c r="D7" s="23" t="s">
        <v>18</v>
      </c>
      <c r="E7" s="150" t="s">
        <v>210</v>
      </c>
      <c r="F7" s="153" t="s">
        <v>207</v>
      </c>
      <c r="G7" s="154" t="s">
        <v>213</v>
      </c>
    </row>
    <row r="8" spans="1:7" ht="12.75">
      <c r="A8" s="20" t="s">
        <v>19</v>
      </c>
      <c r="B8" s="22" t="s">
        <v>20</v>
      </c>
      <c r="C8" s="235">
        <f>C3/C4</f>
        <v>2</v>
      </c>
      <c r="D8" s="23" t="s">
        <v>21</v>
      </c>
      <c r="E8" s="150" t="s">
        <v>211</v>
      </c>
      <c r="F8" s="153" t="s">
        <v>209</v>
      </c>
      <c r="G8" s="154" t="s">
        <v>208</v>
      </c>
    </row>
    <row r="9" spans="1:7" ht="15.75">
      <c r="A9" s="236" t="s">
        <v>245</v>
      </c>
      <c r="B9" s="237" t="s">
        <v>56</v>
      </c>
      <c r="C9" s="238">
        <f>C3^2</f>
        <v>100</v>
      </c>
      <c r="D9" s="246" t="s">
        <v>22</v>
      </c>
      <c r="E9" s="239" t="s">
        <v>215</v>
      </c>
      <c r="F9" s="153" t="s">
        <v>214</v>
      </c>
      <c r="G9" s="148"/>
    </row>
    <row r="10" spans="1:7" ht="15.75">
      <c r="A10" s="236" t="s">
        <v>246</v>
      </c>
      <c r="B10" s="237" t="s">
        <v>57</v>
      </c>
      <c r="C10" s="240">
        <f>C3^C8</f>
        <v>100</v>
      </c>
      <c r="D10" s="246" t="s">
        <v>23</v>
      </c>
      <c r="E10" s="241" t="s">
        <v>186</v>
      </c>
      <c r="F10" s="147"/>
      <c r="G10" s="148"/>
    </row>
    <row r="11" spans="1:7" ht="12.75">
      <c r="A11" s="20" t="s">
        <v>25</v>
      </c>
      <c r="B11" s="22" t="s">
        <v>26</v>
      </c>
      <c r="C11" s="235">
        <f>SQRT(100)</f>
        <v>10</v>
      </c>
      <c r="D11" s="23" t="s">
        <v>27</v>
      </c>
      <c r="E11" s="149" t="s">
        <v>181</v>
      </c>
      <c r="F11" s="147"/>
      <c r="G11" s="148"/>
    </row>
    <row r="12" spans="1:7" ht="15.75">
      <c r="A12" s="242" t="s">
        <v>25</v>
      </c>
      <c r="B12" s="237" t="s">
        <v>249</v>
      </c>
      <c r="C12" s="240">
        <f>SQRT(C10)</f>
        <v>10</v>
      </c>
      <c r="D12" s="247" t="s">
        <v>244</v>
      </c>
      <c r="E12" s="243" t="s">
        <v>24</v>
      </c>
      <c r="F12" s="147"/>
      <c r="G12" s="148"/>
    </row>
    <row r="13" spans="1:7" ht="12.75">
      <c r="A13" s="20" t="s">
        <v>28</v>
      </c>
      <c r="B13" s="22" t="s">
        <v>29</v>
      </c>
      <c r="C13" s="235">
        <f>C3+C4+C8/2</f>
        <v>16</v>
      </c>
      <c r="D13" s="23" t="s">
        <v>30</v>
      </c>
      <c r="E13" s="149" t="s">
        <v>61</v>
      </c>
      <c r="F13" s="147"/>
      <c r="G13" s="148"/>
    </row>
    <row r="14" spans="1:7" ht="12.75">
      <c r="A14" s="20" t="s">
        <v>31</v>
      </c>
      <c r="B14" s="22" t="s">
        <v>32</v>
      </c>
      <c r="C14" s="235">
        <f>(C3+C4+C8)/2</f>
        <v>8.5</v>
      </c>
      <c r="D14" s="23" t="s">
        <v>33</v>
      </c>
      <c r="E14" s="149" t="s">
        <v>182</v>
      </c>
      <c r="F14" s="147"/>
      <c r="G14" s="148"/>
    </row>
    <row r="15" spans="1:7" ht="12.75">
      <c r="A15" s="20" t="s">
        <v>34</v>
      </c>
      <c r="B15" s="22" t="s">
        <v>35</v>
      </c>
      <c r="C15" s="235">
        <f>8^(1/3)</f>
        <v>1.9999999999999998</v>
      </c>
      <c r="D15" s="23" t="s">
        <v>36</v>
      </c>
      <c r="E15" s="149" t="s">
        <v>179</v>
      </c>
      <c r="F15" s="147"/>
      <c r="G15" s="148"/>
    </row>
    <row r="16" spans="1:7" ht="12.75">
      <c r="A16" s="20" t="s">
        <v>34</v>
      </c>
      <c r="B16" s="22" t="s">
        <v>205</v>
      </c>
      <c r="C16" s="235">
        <f>(1.6*C7+1)^(1/4)</f>
        <v>3.0000000000000004</v>
      </c>
      <c r="D16" s="23" t="s">
        <v>183</v>
      </c>
      <c r="E16" s="149" t="s">
        <v>184</v>
      </c>
      <c r="F16" s="147"/>
      <c r="G16" s="148"/>
    </row>
    <row r="17" spans="1:7" ht="15.75">
      <c r="A17" s="242" t="s">
        <v>37</v>
      </c>
      <c r="B17" s="237" t="s">
        <v>247</v>
      </c>
      <c r="C17" s="240">
        <f>C3+C4+C5+C6+C7+C8+C9</f>
        <v>187</v>
      </c>
      <c r="D17" s="246" t="s">
        <v>38</v>
      </c>
      <c r="E17" s="243" t="s">
        <v>39</v>
      </c>
      <c r="F17" s="244"/>
      <c r="G17" s="245"/>
    </row>
    <row r="18" spans="1:7" ht="15.75">
      <c r="A18" s="242" t="s">
        <v>37</v>
      </c>
      <c r="B18" s="237" t="s">
        <v>248</v>
      </c>
      <c r="C18" s="240">
        <f>SUM(C3:C9)</f>
        <v>187</v>
      </c>
      <c r="D18" s="246" t="s">
        <v>40</v>
      </c>
      <c r="E18" s="243" t="s">
        <v>185</v>
      </c>
      <c r="F18" s="244"/>
      <c r="G18" s="245"/>
    </row>
    <row r="24" ht="12.75"/>
    <row r="25" ht="12.75"/>
    <row r="26" ht="12.75"/>
    <row r="27" ht="6" customHeight="1"/>
    <row r="28" ht="12.75"/>
  </sheetData>
  <sheetProtection password="F407" sheet="1" objects="1" scenarios="1" selectLockedCells="1"/>
  <printOptions headings="1" horizontalCentered="1"/>
  <pageMargins left="0.3937007874015748" right="0.3937007874015748" top="0.984251968503937" bottom="0.1968503937007874" header="0.5905511811023623" footer="0.31496062992125984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81"/>
  <sheetViews>
    <sheetView zoomScale="130" zoomScaleNormal="130" zoomScalePageLayoutView="0" workbookViewId="0" topLeftCell="A1">
      <selection activeCell="C30" sqref="C30"/>
    </sheetView>
  </sheetViews>
  <sheetFormatPr defaultColWidth="11.421875" defaultRowHeight="12.75"/>
  <cols>
    <col min="1" max="1" width="15.421875" style="0" customWidth="1"/>
    <col min="2" max="2" width="14.8515625" style="12" customWidth="1"/>
    <col min="3" max="3" width="14.28125" style="8" customWidth="1"/>
    <col min="4" max="4" width="14.00390625" style="9" customWidth="1"/>
    <col min="5" max="5" width="10.140625" style="0" bestFit="1" customWidth="1"/>
    <col min="6" max="6" width="8.00390625" style="0" bestFit="1" customWidth="1"/>
    <col min="7" max="7" width="10.140625" style="0" customWidth="1"/>
    <col min="8" max="8" width="10.00390625" style="0" customWidth="1"/>
    <col min="9" max="9" width="7.140625" style="0" customWidth="1"/>
  </cols>
  <sheetData>
    <row r="1" spans="1:4" s="2" customFormat="1" ht="12.75">
      <c r="A1" s="1" t="s">
        <v>63</v>
      </c>
      <c r="C1" s="3"/>
      <c r="D1" s="4"/>
    </row>
    <row r="2" spans="2:9" s="2" customFormat="1" ht="6" customHeight="1">
      <c r="B2" s="5"/>
      <c r="C2" s="3"/>
      <c r="D2" s="4"/>
      <c r="E2" s="41"/>
      <c r="F2" s="41"/>
      <c r="G2" s="223"/>
      <c r="H2" s="223"/>
      <c r="I2" s="71"/>
    </row>
    <row r="3" spans="1:9" s="6" customFormat="1" ht="12.75">
      <c r="A3" s="49" t="s">
        <v>62</v>
      </c>
      <c r="B3" s="34" t="s">
        <v>0</v>
      </c>
      <c r="C3" s="35" t="s">
        <v>1</v>
      </c>
      <c r="D3" s="36" t="s">
        <v>2</v>
      </c>
      <c r="E3" s="18"/>
      <c r="F3" s="18"/>
      <c r="G3" s="17"/>
      <c r="H3" s="17"/>
      <c r="I3" s="18"/>
    </row>
    <row r="4" spans="1:9" ht="12.75">
      <c r="A4" s="159">
        <v>-1500</v>
      </c>
      <c r="B4" s="160">
        <v>-1500</v>
      </c>
      <c r="C4" s="161">
        <v>-1500</v>
      </c>
      <c r="D4" s="162">
        <v>-1500</v>
      </c>
      <c r="E4" s="42"/>
      <c r="F4" s="11"/>
      <c r="G4" s="11"/>
      <c r="H4" s="10"/>
      <c r="I4" s="11"/>
    </row>
    <row r="5" spans="1:9" ht="12.75">
      <c r="A5" s="159">
        <v>-520</v>
      </c>
      <c r="B5" s="160">
        <v>-520</v>
      </c>
      <c r="C5" s="161">
        <v>-520</v>
      </c>
      <c r="D5" s="162">
        <v>-520</v>
      </c>
      <c r="E5" s="43"/>
      <c r="F5" s="44"/>
      <c r="G5" s="11"/>
      <c r="H5" s="10"/>
      <c r="I5" s="11"/>
    </row>
    <row r="6" spans="1:9" ht="12.75">
      <c r="A6" s="159">
        <v>0</v>
      </c>
      <c r="B6" s="160">
        <v>0</v>
      </c>
      <c r="C6" s="161">
        <v>0</v>
      </c>
      <c r="D6" s="162">
        <v>0</v>
      </c>
      <c r="E6" s="45"/>
      <c r="F6" s="46"/>
      <c r="G6" s="11"/>
      <c r="H6" s="10"/>
      <c r="I6" s="11"/>
    </row>
    <row r="7" spans="1:9" ht="12.75">
      <c r="A7" s="159">
        <v>260</v>
      </c>
      <c r="B7" s="160">
        <v>260</v>
      </c>
      <c r="C7" s="161">
        <v>260</v>
      </c>
      <c r="D7" s="162">
        <v>260</v>
      </c>
      <c r="E7" s="11"/>
      <c r="F7" s="11"/>
      <c r="G7" s="47"/>
      <c r="H7" s="10"/>
      <c r="I7" s="11"/>
    </row>
    <row r="8" spans="1:9" ht="12.75">
      <c r="A8" s="159">
        <v>960500</v>
      </c>
      <c r="B8" s="160">
        <v>960500</v>
      </c>
      <c r="C8" s="161">
        <v>960500</v>
      </c>
      <c r="D8" s="162">
        <v>960500</v>
      </c>
      <c r="E8" s="11"/>
      <c r="F8" s="11"/>
      <c r="G8" s="11"/>
      <c r="H8" s="11"/>
      <c r="I8" s="11"/>
    </row>
    <row r="9" spans="5:9" ht="9" customHeight="1">
      <c r="E9" s="11"/>
      <c r="F9" s="11"/>
      <c r="G9" s="11"/>
      <c r="H9" s="11"/>
      <c r="I9" s="11"/>
    </row>
    <row r="10" ht="12.75">
      <c r="A10" s="2" t="s">
        <v>70</v>
      </c>
    </row>
    <row r="11" ht="6" customHeight="1"/>
    <row r="12" spans="1:4" ht="12.75">
      <c r="A12" s="37" t="s">
        <v>62</v>
      </c>
      <c r="B12" s="38" t="s">
        <v>71</v>
      </c>
      <c r="C12" s="39" t="s">
        <v>75</v>
      </c>
      <c r="D12" s="40"/>
    </row>
    <row r="13" spans="1:3" ht="12.75">
      <c r="A13" s="163">
        <v>0.03</v>
      </c>
      <c r="B13" s="164">
        <f>A13</f>
        <v>0.03</v>
      </c>
      <c r="C13" s="165">
        <f>B13</f>
        <v>0.03</v>
      </c>
    </row>
    <row r="14" ht="9" customHeight="1"/>
    <row r="15" ht="12.75">
      <c r="A15" s="2" t="s">
        <v>72</v>
      </c>
    </row>
    <row r="16" ht="6" customHeight="1"/>
    <row r="17" spans="1:2" ht="12.75">
      <c r="A17" s="37" t="s">
        <v>62</v>
      </c>
      <c r="B17" s="34" t="s">
        <v>4</v>
      </c>
    </row>
    <row r="18" spans="1:2" ht="12.75">
      <c r="A18" s="163">
        <v>0.25</v>
      </c>
      <c r="B18" s="166">
        <v>0.25</v>
      </c>
    </row>
    <row r="19" spans="1:2" ht="12.75">
      <c r="A19" s="163">
        <f>2/3</f>
        <v>0.6666666666666666</v>
      </c>
      <c r="B19" s="166">
        <f>2/3</f>
        <v>0.6666666666666666</v>
      </c>
    </row>
    <row r="20" spans="1:2" ht="12.75">
      <c r="A20" s="163">
        <v>1.5</v>
      </c>
      <c r="B20" s="166">
        <v>1.5</v>
      </c>
    </row>
    <row r="21" spans="1:2" ht="12.75">
      <c r="A21" s="167">
        <v>1.25</v>
      </c>
      <c r="B21" s="166">
        <v>1.25</v>
      </c>
    </row>
    <row r="22" ht="9" customHeight="1"/>
    <row r="23" ht="12.75">
      <c r="A23" s="2" t="s">
        <v>73</v>
      </c>
    </row>
    <row r="24" ht="6" customHeight="1"/>
    <row r="25" spans="1:2" ht="12.75">
      <c r="A25" s="54" t="s">
        <v>62</v>
      </c>
      <c r="B25" s="50" t="s">
        <v>4</v>
      </c>
    </row>
    <row r="26" spans="1:2" ht="12.75">
      <c r="A26" s="163">
        <v>10500250</v>
      </c>
      <c r="B26" s="168">
        <v>10500250</v>
      </c>
    </row>
    <row r="27" spans="1:2" ht="12.75">
      <c r="A27" s="163">
        <v>0.0005678</v>
      </c>
      <c r="B27" s="168">
        <f>A27</f>
        <v>0.0005678</v>
      </c>
    </row>
    <row r="28" ht="24" customHeight="1"/>
    <row r="29" ht="12.75">
      <c r="A29" s="2" t="s">
        <v>74</v>
      </c>
    </row>
    <row r="30" ht="6" customHeight="1"/>
    <row r="31" spans="1:7" ht="12.75">
      <c r="A31" s="37" t="s">
        <v>5</v>
      </c>
      <c r="B31" s="34" t="s">
        <v>4</v>
      </c>
      <c r="D31" s="126"/>
      <c r="E31" s="53" t="s">
        <v>191</v>
      </c>
      <c r="F31" s="127" t="s">
        <v>190</v>
      </c>
      <c r="G31" s="127"/>
    </row>
    <row r="32" spans="1:6" ht="12.75">
      <c r="A32" s="55" t="s">
        <v>76</v>
      </c>
      <c r="B32" s="7"/>
      <c r="C32" s="52"/>
      <c r="E32" s="57" t="s">
        <v>187</v>
      </c>
      <c r="F32" s="172">
        <v>100</v>
      </c>
    </row>
    <row r="33" spans="1:6" ht="12.75">
      <c r="A33" s="56" t="s">
        <v>77</v>
      </c>
      <c r="B33" s="169">
        <v>1500.15</v>
      </c>
      <c r="C33" s="52"/>
      <c r="E33" s="58" t="s">
        <v>188</v>
      </c>
      <c r="F33" s="172">
        <v>0</v>
      </c>
    </row>
    <row r="34" spans="1:6" ht="12.75">
      <c r="A34" s="56" t="s">
        <v>78</v>
      </c>
      <c r="B34" s="170">
        <v>1410</v>
      </c>
      <c r="C34" s="52"/>
      <c r="E34" s="58" t="s">
        <v>189</v>
      </c>
      <c r="F34" s="172">
        <v>-50</v>
      </c>
    </row>
    <row r="35" spans="1:5" ht="12.75">
      <c r="A35" s="56" t="s">
        <v>79</v>
      </c>
      <c r="B35" s="171">
        <v>750</v>
      </c>
      <c r="C35" s="52"/>
      <c r="E35" s="33"/>
    </row>
    <row r="36" ht="9" customHeight="1"/>
    <row r="37" ht="12.75">
      <c r="A37" s="2" t="s">
        <v>192</v>
      </c>
    </row>
    <row r="38" ht="6" customHeight="1"/>
    <row r="39" spans="1:8" ht="12.75">
      <c r="A39" s="137" t="s">
        <v>62</v>
      </c>
      <c r="B39" s="131" t="s">
        <v>202</v>
      </c>
      <c r="C39" s="138" t="s">
        <v>4</v>
      </c>
      <c r="D39" s="131" t="s">
        <v>202</v>
      </c>
      <c r="E39" s="138" t="s">
        <v>4</v>
      </c>
      <c r="G39" s="129" t="s">
        <v>193</v>
      </c>
      <c r="H39" s="144"/>
    </row>
    <row r="40" spans="1:8" ht="12.75" customHeight="1">
      <c r="A40" s="130">
        <f ca="1">_XLL.MONATSENDE(TODAY(),-1)+9</f>
        <v>43533</v>
      </c>
      <c r="B40" s="132" t="s">
        <v>64</v>
      </c>
      <c r="C40" s="173">
        <f>A40</f>
        <v>43533</v>
      </c>
      <c r="D40" s="135" t="s">
        <v>55</v>
      </c>
      <c r="E40" s="179">
        <f aca="true" t="shared" si="0" ref="E40:E45">$A$40</f>
        <v>43533</v>
      </c>
      <c r="G40" s="6" t="s">
        <v>66</v>
      </c>
      <c r="H40" s="141" t="s">
        <v>194</v>
      </c>
    </row>
    <row r="41" spans="2:8" ht="12.75" customHeight="1">
      <c r="B41" s="133" t="s">
        <v>65</v>
      </c>
      <c r="C41" s="174">
        <f>C40</f>
        <v>43533</v>
      </c>
      <c r="D41" s="136" t="s">
        <v>80</v>
      </c>
      <c r="E41" s="180">
        <f t="shared" si="0"/>
        <v>43533</v>
      </c>
      <c r="F41" s="48"/>
      <c r="G41" s="136" t="s">
        <v>55</v>
      </c>
      <c r="H41" s="142" t="s">
        <v>195</v>
      </c>
    </row>
    <row r="42" spans="2:8" ht="12.75">
      <c r="B42" s="135" t="s">
        <v>66</v>
      </c>
      <c r="C42" s="175">
        <f>C41</f>
        <v>43533</v>
      </c>
      <c r="D42" s="136" t="s">
        <v>81</v>
      </c>
      <c r="E42" s="181">
        <f t="shared" si="0"/>
        <v>43533</v>
      </c>
      <c r="G42" s="136" t="s">
        <v>31</v>
      </c>
      <c r="H42" s="143" t="s">
        <v>196</v>
      </c>
    </row>
    <row r="43" spans="2:8" ht="12.75" customHeight="1">
      <c r="B43" s="136" t="s">
        <v>67</v>
      </c>
      <c r="C43" s="176">
        <f>C42</f>
        <v>43533</v>
      </c>
      <c r="D43" s="136" t="s">
        <v>82</v>
      </c>
      <c r="E43" s="182">
        <f t="shared" si="0"/>
        <v>43533</v>
      </c>
      <c r="H43" s="70"/>
    </row>
    <row r="44" spans="2:8" ht="12.75" customHeight="1">
      <c r="B44" s="136" t="s">
        <v>68</v>
      </c>
      <c r="C44" s="177">
        <f>C43</f>
        <v>43533</v>
      </c>
      <c r="D44" s="136" t="s">
        <v>83</v>
      </c>
      <c r="E44" s="183">
        <f t="shared" si="0"/>
        <v>43533</v>
      </c>
      <c r="F44" s="48"/>
      <c r="G44" s="48"/>
      <c r="H44" s="70"/>
    </row>
    <row r="45" spans="2:8" ht="12.75">
      <c r="B45" s="136" t="s">
        <v>69</v>
      </c>
      <c r="C45" s="178">
        <f>C44</f>
        <v>43533</v>
      </c>
      <c r="D45" s="136" t="s">
        <v>84</v>
      </c>
      <c r="E45" s="184">
        <f t="shared" si="0"/>
        <v>43533</v>
      </c>
      <c r="F45" s="134"/>
      <c r="H45" s="70"/>
    </row>
    <row r="46" spans="4:6" ht="9" customHeight="1">
      <c r="D46" s="139"/>
      <c r="F46" s="140"/>
    </row>
    <row r="47" ht="12.75">
      <c r="A47" s="5" t="s">
        <v>85</v>
      </c>
    </row>
    <row r="48" spans="2:5" ht="6" customHeight="1">
      <c r="B48" s="67"/>
      <c r="C48" s="67"/>
      <c r="D48" s="67"/>
      <c r="E48" s="67"/>
    </row>
    <row r="49" spans="1:8" ht="12.75">
      <c r="A49" s="60" t="s">
        <v>62</v>
      </c>
      <c r="B49" s="68" t="s">
        <v>1</v>
      </c>
      <c r="C49" s="69" t="s">
        <v>6</v>
      </c>
      <c r="D49" s="59"/>
      <c r="E49" s="60" t="s">
        <v>62</v>
      </c>
      <c r="F49" s="2" t="s">
        <v>3</v>
      </c>
      <c r="G49" s="224" t="s">
        <v>197</v>
      </c>
      <c r="H49" s="224"/>
    </row>
    <row r="50" spans="1:8" ht="27.75" customHeight="1">
      <c r="A50" s="61"/>
      <c r="B50" s="31"/>
      <c r="C50" s="32"/>
      <c r="D50" s="59"/>
      <c r="E50" s="66"/>
      <c r="F50" s="65"/>
      <c r="G50" s="145"/>
      <c r="H50" s="65"/>
    </row>
    <row r="51" spans="1:8" ht="12.75">
      <c r="A51" s="163">
        <v>-1500</v>
      </c>
      <c r="B51" s="185">
        <v>-1500</v>
      </c>
      <c r="C51" s="186">
        <v>-1500</v>
      </c>
      <c r="D51" s="62"/>
      <c r="E51" s="163">
        <v>0.1</v>
      </c>
      <c r="F51" s="187">
        <f>E51</f>
        <v>0.1</v>
      </c>
      <c r="G51" s="225" t="s">
        <v>200</v>
      </c>
      <c r="H51" s="226"/>
    </row>
    <row r="52" spans="1:8" ht="12.75">
      <c r="A52" s="163">
        <v>-520</v>
      </c>
      <c r="B52" s="185">
        <v>-520</v>
      </c>
      <c r="C52" s="186">
        <v>-520</v>
      </c>
      <c r="D52" s="62"/>
      <c r="E52" s="163">
        <v>0.01</v>
      </c>
      <c r="F52" s="188">
        <f>E52</f>
        <v>0.01</v>
      </c>
      <c r="G52" s="227" t="s">
        <v>201</v>
      </c>
      <c r="H52" s="228"/>
    </row>
    <row r="53" spans="1:8" ht="12.75">
      <c r="A53" s="163">
        <v>0</v>
      </c>
      <c r="B53" s="185">
        <v>0</v>
      </c>
      <c r="C53" s="186">
        <v>0</v>
      </c>
      <c r="D53" s="62"/>
      <c r="E53" s="163">
        <v>0.001</v>
      </c>
      <c r="F53" s="188">
        <f>E53</f>
        <v>0.001</v>
      </c>
      <c r="G53" s="229" t="s">
        <v>198</v>
      </c>
      <c r="H53" s="230"/>
    </row>
    <row r="54" spans="1:8" ht="12.75">
      <c r="A54" s="163">
        <v>260</v>
      </c>
      <c r="B54" s="185">
        <v>260</v>
      </c>
      <c r="C54" s="186">
        <v>260</v>
      </c>
      <c r="D54" s="62"/>
      <c r="E54" s="163">
        <v>0.006</v>
      </c>
      <c r="F54" s="188">
        <f>E54</f>
        <v>0.006</v>
      </c>
      <c r="G54" s="229" t="s">
        <v>199</v>
      </c>
      <c r="H54" s="230"/>
    </row>
    <row r="55" spans="1:5" ht="12.75">
      <c r="A55" s="163">
        <v>9605</v>
      </c>
      <c r="B55" s="185">
        <v>9605</v>
      </c>
      <c r="C55" s="186">
        <v>9605</v>
      </c>
      <c r="D55" s="62"/>
      <c r="E55" s="11"/>
    </row>
    <row r="56" spans="1:7" ht="12.75">
      <c r="A56" s="11"/>
      <c r="B56" s="51"/>
      <c r="C56" s="52"/>
      <c r="D56" s="63"/>
      <c r="E56" s="64"/>
      <c r="G56" s="16"/>
    </row>
    <row r="57" ht="12.75">
      <c r="A57" s="2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4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/>
    <row r="72" ht="12.75"/>
    <row r="73" ht="12.75"/>
    <row r="81" ht="12.75">
      <c r="E81" s="128"/>
    </row>
  </sheetData>
  <sheetProtection password="F407" sheet="1" objects="1" scenarios="1" selectLockedCells="1"/>
  <mergeCells count="6">
    <mergeCell ref="G2:H2"/>
    <mergeCell ref="G49:H49"/>
    <mergeCell ref="G51:H51"/>
    <mergeCell ref="G52:H52"/>
    <mergeCell ref="G53:H53"/>
    <mergeCell ref="G54:H54"/>
  </mergeCells>
  <printOptions horizontalCentered="1"/>
  <pageMargins left="0.984251968503937" right="0.31496062992125984" top="0.6299212598425197" bottom="0.5905511811023623" header="0.31496062992125984" footer="0.3937007874015748"/>
  <pageSetup fitToHeight="1" fitToWidth="1" horizontalDpi="300" verticalDpi="300" orientation="portrait" paperSize="9" scale="86" r:id="rId2"/>
  <headerFooter alignWithMargins="0">
    <oddHeader>&amp;L&amp;"Arial,Fett"&amp;12Zahlenformate in Excel &amp;"Arial,Standard" (Menü Start --&gt; Zahl --&gt; Zahlen)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66"/>
  <sheetViews>
    <sheetView zoomScale="150" zoomScaleNormal="150" zoomScalePageLayoutView="0" workbookViewId="0" topLeftCell="A1">
      <selection activeCell="C30" sqref="C30"/>
    </sheetView>
  </sheetViews>
  <sheetFormatPr defaultColWidth="11.421875" defaultRowHeight="12.75"/>
  <cols>
    <col min="1" max="1" width="15.57421875" style="0" customWidth="1"/>
    <col min="2" max="2" width="21.57421875" style="24" customWidth="1"/>
    <col min="3" max="3" width="21.28125" style="24" customWidth="1"/>
    <col min="4" max="4" width="21.421875" style="24" customWidth="1"/>
    <col min="5" max="5" width="18.421875" style="24" customWidth="1"/>
    <col min="6" max="6" width="16.28125" style="24" customWidth="1"/>
    <col min="7" max="7" width="17.421875" style="24" customWidth="1"/>
    <col min="8" max="8" width="14.28125" style="24" customWidth="1"/>
    <col min="9" max="9" width="16.140625" style="24" customWidth="1"/>
    <col min="10" max="10" width="15.7109375" style="24" customWidth="1"/>
    <col min="11" max="12" width="15.7109375" style="0" customWidth="1"/>
    <col min="13" max="15" width="11.7109375" style="0" customWidth="1"/>
  </cols>
  <sheetData>
    <row r="1" spans="1:4" ht="12.75">
      <c r="A1" s="115" t="s">
        <v>41</v>
      </c>
      <c r="B1" s="78" t="s">
        <v>42</v>
      </c>
      <c r="C1" s="78" t="s">
        <v>42</v>
      </c>
      <c r="D1" s="78" t="s">
        <v>42</v>
      </c>
    </row>
    <row r="2" spans="1:10" s="203" customFormat="1" ht="12">
      <c r="A2" s="201">
        <v>10</v>
      </c>
      <c r="B2" s="201">
        <v>1</v>
      </c>
      <c r="C2" s="201">
        <v>1</v>
      </c>
      <c r="D2" s="201">
        <v>1</v>
      </c>
      <c r="E2" s="202"/>
      <c r="F2" s="202"/>
      <c r="G2" s="202"/>
      <c r="H2" s="202"/>
      <c r="I2" s="202"/>
      <c r="J2" s="202"/>
    </row>
    <row r="3" spans="1:10" s="203" customFormat="1" ht="12">
      <c r="A3" s="204">
        <v>20</v>
      </c>
      <c r="B3" s="204">
        <v>2</v>
      </c>
      <c r="C3" s="204">
        <v>2</v>
      </c>
      <c r="D3" s="204">
        <v>2</v>
      </c>
      <c r="E3" s="202"/>
      <c r="F3" s="202"/>
      <c r="G3" s="202"/>
      <c r="H3" s="202"/>
      <c r="I3" s="202"/>
      <c r="J3" s="202"/>
    </row>
    <row r="4" spans="1:10" s="203" customFormat="1" ht="12">
      <c r="A4" s="204">
        <v>30</v>
      </c>
      <c r="B4" s="204">
        <v>3</v>
      </c>
      <c r="C4" s="205">
        <v>0</v>
      </c>
      <c r="D4" s="205"/>
      <c r="E4" s="202"/>
      <c r="F4" s="202"/>
      <c r="G4" s="202"/>
      <c r="H4" s="202"/>
      <c r="I4" s="202"/>
      <c r="J4" s="202"/>
    </row>
    <row r="5" spans="1:10" s="203" customFormat="1" ht="12">
      <c r="A5" s="204">
        <v>40</v>
      </c>
      <c r="B5" s="204">
        <v>4</v>
      </c>
      <c r="C5" s="204">
        <v>4</v>
      </c>
      <c r="D5" s="204">
        <v>4</v>
      </c>
      <c r="E5" s="202"/>
      <c r="F5" s="202"/>
      <c r="G5" s="202"/>
      <c r="H5" s="202"/>
      <c r="I5" s="202"/>
      <c r="J5" s="202"/>
    </row>
    <row r="6" spans="1:10" s="203" customFormat="1" ht="12">
      <c r="A6" s="204">
        <v>50</v>
      </c>
      <c r="B6" s="204">
        <v>5</v>
      </c>
      <c r="C6" s="204">
        <v>5</v>
      </c>
      <c r="D6" s="204">
        <v>5</v>
      </c>
      <c r="E6" s="202"/>
      <c r="F6" s="202"/>
      <c r="G6" s="202"/>
      <c r="H6" s="202"/>
      <c r="I6" s="202"/>
      <c r="J6" s="202"/>
    </row>
    <row r="7" spans="1:10" s="203" customFormat="1" ht="12">
      <c r="A7" s="206">
        <f>SUM(A2:A6)</f>
        <v>150</v>
      </c>
      <c r="B7" s="206">
        <f>AVERAGE(B2:B6)</f>
        <v>3</v>
      </c>
      <c r="C7" s="206">
        <f>AVERAGE(C2:C6)</f>
        <v>2.4</v>
      </c>
      <c r="D7" s="206">
        <f>AVERAGE(D2:D6)</f>
        <v>3</v>
      </c>
      <c r="E7" s="202"/>
      <c r="F7" s="202"/>
      <c r="G7" s="202"/>
      <c r="H7" s="202"/>
      <c r="I7" s="202"/>
      <c r="J7" s="202"/>
    </row>
    <row r="8" ht="6" customHeight="1"/>
    <row r="9" spans="1:4" ht="12.75">
      <c r="A9" s="122" t="s">
        <v>48</v>
      </c>
      <c r="B9" s="25"/>
      <c r="C9" s="121" t="s">
        <v>50</v>
      </c>
      <c r="D9" s="11"/>
    </row>
    <row r="10" spans="1:4" ht="7.5" customHeight="1">
      <c r="A10" s="11"/>
      <c r="B10" s="25"/>
      <c r="C10" s="25"/>
      <c r="D10" s="25"/>
    </row>
    <row r="11" spans="1:4" ht="12.75">
      <c r="A11" s="11"/>
      <c r="B11" s="121" t="s">
        <v>49</v>
      </c>
      <c r="C11" s="25"/>
      <c r="D11" s="121" t="s">
        <v>51</v>
      </c>
    </row>
    <row r="12" ht="6" customHeight="1"/>
    <row r="13" ht="12.75">
      <c r="B13" s="2" t="s">
        <v>90</v>
      </c>
    </row>
    <row r="14" ht="12.75">
      <c r="B14" s="77" t="s">
        <v>52</v>
      </c>
    </row>
    <row r="15" ht="12.75">
      <c r="B15" s="77" t="s">
        <v>53</v>
      </c>
    </row>
    <row r="16" ht="12.75">
      <c r="B16" s="77" t="s">
        <v>54</v>
      </c>
    </row>
    <row r="17" ht="10.5" customHeight="1">
      <c r="C17" s="77"/>
    </row>
    <row r="18" spans="1:4" ht="12.75">
      <c r="A18" s="137" t="s">
        <v>43</v>
      </c>
      <c r="B18" s="137" t="s">
        <v>44</v>
      </c>
      <c r="C18" s="123" t="s">
        <v>86</v>
      </c>
      <c r="D18" s="123" t="s">
        <v>87</v>
      </c>
    </row>
    <row r="19" spans="1:10" s="203" customFormat="1" ht="12">
      <c r="A19" s="204">
        <v>2</v>
      </c>
      <c r="B19" s="204">
        <v>2</v>
      </c>
      <c r="C19" s="204">
        <v>8</v>
      </c>
      <c r="D19" s="204">
        <v>8</v>
      </c>
      <c r="E19" s="202"/>
      <c r="F19" s="202"/>
      <c r="G19" s="202"/>
      <c r="H19" s="202"/>
      <c r="I19" s="202"/>
      <c r="J19" s="202"/>
    </row>
    <row r="20" spans="1:10" s="203" customFormat="1" ht="12">
      <c r="A20" s="204">
        <v>22</v>
      </c>
      <c r="B20" s="204">
        <v>22</v>
      </c>
      <c r="C20" s="204">
        <v>7</v>
      </c>
      <c r="D20" s="204">
        <v>7</v>
      </c>
      <c r="E20" s="202"/>
      <c r="F20" s="202"/>
      <c r="G20" s="202"/>
      <c r="H20" s="202"/>
      <c r="I20" s="202"/>
      <c r="J20" s="202"/>
    </row>
    <row r="21" spans="1:10" s="203" customFormat="1" ht="12">
      <c r="A21" s="204">
        <v>15</v>
      </c>
      <c r="B21" s="204">
        <v>15</v>
      </c>
      <c r="C21" s="204">
        <v>9</v>
      </c>
      <c r="D21" s="204">
        <v>9</v>
      </c>
      <c r="E21" s="202"/>
      <c r="F21" s="202"/>
      <c r="G21" s="202"/>
      <c r="H21" s="202"/>
      <c r="I21" s="202"/>
      <c r="J21" s="202"/>
    </row>
    <row r="22" spans="1:10" s="203" customFormat="1" ht="12">
      <c r="A22" s="204">
        <v>6</v>
      </c>
      <c r="B22" s="204">
        <v>6</v>
      </c>
      <c r="C22" s="204"/>
      <c r="D22" s="204"/>
      <c r="E22" s="202"/>
      <c r="F22" s="202"/>
      <c r="G22" s="202"/>
      <c r="H22" s="202"/>
      <c r="I22" s="202"/>
      <c r="J22" s="202"/>
    </row>
    <row r="23" spans="1:10" s="203" customFormat="1" ht="12">
      <c r="A23" s="204">
        <v>66</v>
      </c>
      <c r="B23" s="204">
        <v>66</v>
      </c>
      <c r="C23" s="204" t="s">
        <v>47</v>
      </c>
      <c r="D23" s="204" t="s">
        <v>47</v>
      </c>
      <c r="E23" s="202"/>
      <c r="F23" s="202"/>
      <c r="G23" s="202"/>
      <c r="H23" s="202"/>
      <c r="I23" s="202"/>
      <c r="J23" s="202"/>
    </row>
    <row r="24" spans="1:10" s="203" customFormat="1" ht="12">
      <c r="A24" s="207">
        <f>MIN(A19:A23)</f>
        <v>2</v>
      </c>
      <c r="B24" s="207">
        <f>MAX(B19:B23)</f>
        <v>66</v>
      </c>
      <c r="C24" s="207">
        <f>COUNT(C19:C23)</f>
        <v>3</v>
      </c>
      <c r="D24" s="207">
        <f>COUNTA(D19:D23)</f>
        <v>4</v>
      </c>
      <c r="E24" s="202"/>
      <c r="F24" s="202"/>
      <c r="G24" s="202"/>
      <c r="H24" s="202"/>
      <c r="I24" s="202"/>
      <c r="J24" s="202"/>
    </row>
    <row r="25" ht="6" customHeight="1">
      <c r="A25" s="24"/>
    </row>
    <row r="26" spans="1:4" ht="12.75">
      <c r="A26" s="194" t="s">
        <v>225</v>
      </c>
      <c r="B26" s="11"/>
      <c r="C26" s="193" t="s">
        <v>227</v>
      </c>
      <c r="D26" s="11"/>
    </row>
    <row r="27" spans="1:4" ht="7.5" customHeight="1">
      <c r="A27" s="25"/>
      <c r="B27" s="25"/>
      <c r="C27" s="25"/>
      <c r="D27" s="25"/>
    </row>
    <row r="28" spans="1:4" ht="12.75">
      <c r="A28" s="25"/>
      <c r="B28" s="194" t="s">
        <v>226</v>
      </c>
      <c r="C28" s="75"/>
      <c r="D28" s="193" t="s">
        <v>228</v>
      </c>
    </row>
    <row r="29" ht="10.5" customHeight="1">
      <c r="C29" s="77"/>
    </row>
    <row r="30" spans="1:10" s="192" customFormat="1" ht="24.75" customHeight="1">
      <c r="A30" s="189" t="s">
        <v>45</v>
      </c>
      <c r="B30" s="189" t="s">
        <v>46</v>
      </c>
      <c r="C30" s="190" t="s">
        <v>174</v>
      </c>
      <c r="D30" s="190" t="s">
        <v>175</v>
      </c>
      <c r="E30" s="190" t="s">
        <v>176</v>
      </c>
      <c r="I30" s="191"/>
      <c r="J30" s="191"/>
    </row>
    <row r="31" spans="1:10" s="203" customFormat="1" ht="12.75" customHeight="1">
      <c r="A31" s="204">
        <v>8</v>
      </c>
      <c r="B31" s="204">
        <v>8</v>
      </c>
      <c r="C31" s="204">
        <v>8</v>
      </c>
      <c r="D31" s="204">
        <v>8</v>
      </c>
      <c r="E31" s="204">
        <v>8</v>
      </c>
      <c r="F31" s="202"/>
      <c r="G31" s="202"/>
      <c r="H31" s="202"/>
      <c r="I31" s="202"/>
      <c r="J31" s="202"/>
    </row>
    <row r="32" spans="1:10" s="203" customFormat="1" ht="12">
      <c r="A32" s="204">
        <v>7</v>
      </c>
      <c r="B32" s="204">
        <v>7</v>
      </c>
      <c r="C32" s="204">
        <v>7</v>
      </c>
      <c r="D32" s="204">
        <v>7</v>
      </c>
      <c r="E32" s="204">
        <v>7</v>
      </c>
      <c r="F32" s="202"/>
      <c r="G32" s="202"/>
      <c r="H32" s="202"/>
      <c r="I32" s="202"/>
      <c r="J32" s="202"/>
    </row>
    <row r="33" spans="1:10" s="203" customFormat="1" ht="12">
      <c r="A33" s="204">
        <v>9</v>
      </c>
      <c r="B33" s="204">
        <v>9</v>
      </c>
      <c r="C33" s="204">
        <v>9</v>
      </c>
      <c r="D33" s="204">
        <v>9</v>
      </c>
      <c r="E33" s="204">
        <v>9</v>
      </c>
      <c r="F33" s="202"/>
      <c r="G33" s="202"/>
      <c r="H33" s="202"/>
      <c r="I33" s="202"/>
      <c r="J33" s="202"/>
    </row>
    <row r="34" spans="1:10" s="203" customFormat="1" ht="12">
      <c r="A34" s="204" t="s">
        <v>34</v>
      </c>
      <c r="B34" s="204" t="s">
        <v>34</v>
      </c>
      <c r="C34" s="204" t="s">
        <v>34</v>
      </c>
      <c r="D34" s="204" t="s">
        <v>34</v>
      </c>
      <c r="E34" s="204" t="s">
        <v>34</v>
      </c>
      <c r="F34" s="202"/>
      <c r="G34" s="202"/>
      <c r="H34" s="202"/>
      <c r="I34" s="202"/>
      <c r="J34" s="202"/>
    </row>
    <row r="35" spans="1:10" s="203" customFormat="1" ht="12">
      <c r="A35" s="204" t="s">
        <v>47</v>
      </c>
      <c r="B35" s="204" t="s">
        <v>47</v>
      </c>
      <c r="C35" s="204" t="s">
        <v>47</v>
      </c>
      <c r="D35" s="204" t="s">
        <v>47</v>
      </c>
      <c r="E35" s="204" t="s">
        <v>47</v>
      </c>
      <c r="F35" s="202"/>
      <c r="G35" s="202"/>
      <c r="H35" s="202"/>
      <c r="I35" s="202"/>
      <c r="J35" s="202"/>
    </row>
    <row r="36" spans="1:10" s="203" customFormat="1" ht="12">
      <c r="A36" s="207">
        <f>COUNT(A31:A35)</f>
        <v>3</v>
      </c>
      <c r="B36" s="207">
        <f>COUNTA(B31:B35)</f>
        <v>5</v>
      </c>
      <c r="C36" s="207">
        <f>COUNTIF(C31:C35,"K")</f>
        <v>1</v>
      </c>
      <c r="D36" s="207">
        <f>COUNTIF(D31:D35,"8")</f>
        <v>1</v>
      </c>
      <c r="E36" s="207">
        <f>COUNTIF(E31:E35,"&gt;7")</f>
        <v>2</v>
      </c>
      <c r="F36" s="202"/>
      <c r="G36" s="202"/>
      <c r="H36" s="202"/>
      <c r="I36" s="202"/>
      <c r="J36" s="202"/>
    </row>
    <row r="37" spans="1:5" ht="6" customHeight="1">
      <c r="A37" s="24"/>
      <c r="C37" s="26"/>
      <c r="D37"/>
      <c r="E37"/>
    </row>
    <row r="38" spans="1:5" ht="12.75">
      <c r="A38" s="195" t="s">
        <v>229</v>
      </c>
      <c r="B38" s="11"/>
      <c r="C38" s="117" t="s">
        <v>173</v>
      </c>
      <c r="D38" s="118"/>
      <c r="E38" s="124"/>
    </row>
    <row r="39" spans="1:5" ht="7.5" customHeight="1">
      <c r="A39" s="25"/>
      <c r="B39" s="25"/>
      <c r="C39" s="25"/>
      <c r="D39" s="118"/>
      <c r="E39" s="119"/>
    </row>
    <row r="40" spans="1:5" ht="12.75">
      <c r="A40" s="25"/>
      <c r="B40" s="116" t="s">
        <v>230</v>
      </c>
      <c r="C40" s="25"/>
      <c r="D40" s="124"/>
      <c r="E40" s="119"/>
    </row>
    <row r="41" spans="1:5" ht="6" customHeight="1">
      <c r="A41" s="24"/>
      <c r="D41" s="118"/>
      <c r="E41" s="120"/>
    </row>
    <row r="42" spans="1:5" ht="12.75">
      <c r="A42" s="72" t="s">
        <v>89</v>
      </c>
      <c r="D42" s="118"/>
      <c r="E42" s="120"/>
    </row>
    <row r="43" spans="1:5" ht="12.75">
      <c r="A43" s="77" t="s">
        <v>177</v>
      </c>
      <c r="D43" s="118"/>
      <c r="E43" s="120"/>
    </row>
    <row r="44" spans="1:5" ht="10.5" customHeight="1">
      <c r="A44" s="24"/>
      <c r="D44" s="118"/>
      <c r="E44" s="120"/>
    </row>
    <row r="45" spans="1:4" ht="24.75" customHeight="1">
      <c r="A45" s="208" t="s">
        <v>224</v>
      </c>
      <c r="B45" s="208" t="s">
        <v>222</v>
      </c>
      <c r="C45" s="208"/>
      <c r="D45" s="208" t="s">
        <v>223</v>
      </c>
    </row>
    <row r="46" spans="1:4" ht="12.75">
      <c r="A46" s="196">
        <v>100000</v>
      </c>
      <c r="B46" s="196">
        <v>7000</v>
      </c>
      <c r="C46" s="196"/>
      <c r="D46" s="196">
        <v>250000</v>
      </c>
    </row>
    <row r="47" spans="1:4" ht="12.75">
      <c r="A47" s="196">
        <v>200000</v>
      </c>
      <c r="B47" s="196">
        <v>14000</v>
      </c>
      <c r="C47" s="197"/>
      <c r="D47" s="197"/>
    </row>
    <row r="48" spans="1:4" ht="12.75">
      <c r="A48" s="196">
        <v>300000</v>
      </c>
      <c r="B48" s="196">
        <v>21000</v>
      </c>
      <c r="C48" s="197"/>
      <c r="D48" s="197"/>
    </row>
    <row r="49" spans="1:4" ht="12.75">
      <c r="A49" s="196">
        <v>400000</v>
      </c>
      <c r="B49" s="196">
        <v>28000</v>
      </c>
      <c r="C49" s="198"/>
      <c r="D49" s="198"/>
    </row>
    <row r="50" spans="1:4" ht="12.75">
      <c r="A50" s="196">
        <v>150000</v>
      </c>
      <c r="B50" s="196">
        <v>8000</v>
      </c>
      <c r="C50" s="199"/>
      <c r="D50" s="199"/>
    </row>
    <row r="51" spans="1:4" ht="12.75">
      <c r="A51" s="200">
        <f>SUMIF(A46:A49,"&gt;150000")</f>
        <v>900000</v>
      </c>
      <c r="B51" s="200">
        <f>SUMIF(A46:A49,300000,B46:B49)</f>
        <v>21000</v>
      </c>
      <c r="C51" s="200">
        <f>SUMIF(A46:A49,"&gt;160000",B46:B49)</f>
        <v>63000</v>
      </c>
      <c r="D51" s="200">
        <f>SUMIF(A46:A49,"&gt;"&amp;D46,B46:B49)</f>
        <v>49000</v>
      </c>
    </row>
    <row r="52" spans="2:4" ht="6" customHeight="1">
      <c r="B52"/>
      <c r="C52"/>
      <c r="D52"/>
    </row>
    <row r="53" spans="1:4" ht="12.75">
      <c r="A53" s="48"/>
      <c r="B53" s="146"/>
      <c r="C53"/>
      <c r="D53"/>
    </row>
    <row r="54" spans="1:4" ht="12.75">
      <c r="A54" s="11"/>
      <c r="B54" s="11"/>
      <c r="C54"/>
      <c r="D54"/>
    </row>
    <row r="55" spans="1:4" ht="12.75">
      <c r="A55" s="11"/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ht="12.75" customHeight="1">
      <c r="A66" s="24"/>
    </row>
  </sheetData>
  <sheetProtection password="F407" sheet="1" objects="1" scenarios="1" selectLockedCells="1"/>
  <printOptions gridLines="1" headings="1" horizontalCentered="1"/>
  <pageMargins left="0.7874015748031497" right="0.1968503937007874" top="0.984251968503937" bottom="0.5905511811023623" header="0.7086614173228347" footer="0.5118110236220472"/>
  <pageSetup fitToHeight="1" fitToWidth="1" horizontalDpi="300" verticalDpi="300" orientation="portrait" paperSize="9" scale="92" r:id="rId2"/>
  <headerFooter alignWithMargins="0">
    <oddHeader>&amp;L&amp;"Arial,Fett"&amp;12Verschiedene Funktionen der einfachen Statistik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H66"/>
  <sheetViews>
    <sheetView zoomScale="150" zoomScaleNormal="150" zoomScalePageLayoutView="0" workbookViewId="0" topLeftCell="A1">
      <selection activeCell="C30" sqref="C30"/>
    </sheetView>
  </sheetViews>
  <sheetFormatPr defaultColWidth="11.421875" defaultRowHeight="12.75"/>
  <cols>
    <col min="1" max="1" width="17.140625" style="0" customWidth="1"/>
    <col min="2" max="2" width="8.7109375" style="0" customWidth="1"/>
    <col min="3" max="3" width="7.00390625" style="0" customWidth="1"/>
    <col min="4" max="4" width="1.7109375" style="0" customWidth="1"/>
    <col min="5" max="5" width="13.8515625" style="0" customWidth="1"/>
    <col min="6" max="6" width="11.8515625" style="0" customWidth="1"/>
    <col min="8" max="8" width="16.57421875" style="0" customWidth="1"/>
  </cols>
  <sheetData>
    <row r="1" ht="6" customHeight="1"/>
    <row r="2" spans="1:5" ht="12.75">
      <c r="A2" s="89" t="s">
        <v>129</v>
      </c>
      <c r="B2" s="90"/>
      <c r="C2" s="97"/>
      <c r="D2" s="41"/>
      <c r="E2" s="2" t="s">
        <v>94</v>
      </c>
    </row>
    <row r="3" spans="1:5" ht="12.75">
      <c r="A3" s="107" t="s">
        <v>130</v>
      </c>
      <c r="B3" s="87">
        <f ca="1">DATE(YEAR(TODAY()),12,24)</f>
        <v>43823</v>
      </c>
      <c r="C3" s="212">
        <f>B3</f>
        <v>43823</v>
      </c>
      <c r="D3" s="104"/>
      <c r="E3" s="128" t="s">
        <v>231</v>
      </c>
    </row>
    <row r="4" spans="1:5" ht="12.75">
      <c r="A4" s="108" t="s">
        <v>131</v>
      </c>
      <c r="B4" s="82">
        <f>_XLL.MONATSENDE(B3,0)+3</f>
        <v>43833</v>
      </c>
      <c r="C4" s="212">
        <f>B4</f>
        <v>43833</v>
      </c>
      <c r="D4" s="104"/>
      <c r="E4" s="128" t="s">
        <v>232</v>
      </c>
    </row>
    <row r="5" spans="1:5" ht="12.75">
      <c r="A5" s="209" t="s">
        <v>234</v>
      </c>
      <c r="B5" s="84">
        <f>B3+1</f>
        <v>43824</v>
      </c>
      <c r="C5" s="212">
        <f>B5</f>
        <v>43824</v>
      </c>
      <c r="D5" s="104"/>
      <c r="E5" s="128" t="s">
        <v>233</v>
      </c>
    </row>
    <row r="6" spans="1:5" ht="12.75">
      <c r="A6" s="86"/>
      <c r="B6" s="85">
        <f>B4-2</f>
        <v>43831</v>
      </c>
      <c r="C6" s="212">
        <f>B6</f>
        <v>43831</v>
      </c>
      <c r="D6" s="104"/>
      <c r="E6" s="210" t="s">
        <v>235</v>
      </c>
    </row>
    <row r="7" ht="7.5" customHeight="1"/>
    <row r="8" spans="1:6" ht="12.75">
      <c r="A8" s="96" t="s">
        <v>132</v>
      </c>
      <c r="E8" s="91"/>
      <c r="F8" s="27"/>
    </row>
    <row r="9" spans="1:6" ht="6" customHeight="1">
      <c r="A9" s="48"/>
      <c r="E9" s="91"/>
      <c r="F9" s="27"/>
    </row>
    <row r="10" spans="5:8" ht="12.75">
      <c r="E10" s="88" t="s">
        <v>216</v>
      </c>
      <c r="F10" s="83"/>
      <c r="G10" s="81"/>
      <c r="H10" s="81"/>
    </row>
    <row r="11" spans="1:8" ht="12.75">
      <c r="A11" s="110" t="s">
        <v>120</v>
      </c>
      <c r="B11" s="74" t="s">
        <v>91</v>
      </c>
      <c r="C11" s="74" t="s">
        <v>95</v>
      </c>
      <c r="D11" s="25"/>
      <c r="E11" s="48"/>
      <c r="F11" s="48"/>
      <c r="G11" s="91"/>
      <c r="H11" s="27"/>
    </row>
    <row r="12" spans="1:8" ht="12.75">
      <c r="A12" s="98" t="s">
        <v>136</v>
      </c>
      <c r="B12" s="213">
        <f>DAY(B3)</f>
        <v>24</v>
      </c>
      <c r="C12" s="213">
        <f>DAY(B4)</f>
        <v>3</v>
      </c>
      <c r="D12" s="25"/>
      <c r="E12" s="76" t="s">
        <v>96</v>
      </c>
      <c r="F12" s="76" t="s">
        <v>106</v>
      </c>
      <c r="G12" s="27"/>
      <c r="H12" s="27"/>
    </row>
    <row r="13" spans="1:8" ht="12.75">
      <c r="A13" s="98" t="s">
        <v>137</v>
      </c>
      <c r="B13" s="213">
        <f>MONTH(B3)</f>
        <v>12</v>
      </c>
      <c r="C13" s="213">
        <f>MONTH(B4)</f>
        <v>1</v>
      </c>
      <c r="D13" s="25"/>
      <c r="E13" s="76" t="s">
        <v>97</v>
      </c>
      <c r="F13" s="76" t="s">
        <v>107</v>
      </c>
      <c r="G13" s="27"/>
      <c r="H13" s="27"/>
    </row>
    <row r="14" spans="1:8" ht="12.75">
      <c r="A14" s="98" t="s">
        <v>138</v>
      </c>
      <c r="B14" s="213">
        <f>YEAR(B3)</f>
        <v>2019</v>
      </c>
      <c r="C14" s="213">
        <f>YEAR(B4)</f>
        <v>2020</v>
      </c>
      <c r="D14" s="25"/>
      <c r="E14" s="76" t="s">
        <v>98</v>
      </c>
      <c r="F14" s="76" t="s">
        <v>108</v>
      </c>
      <c r="G14" s="27"/>
      <c r="H14" s="27"/>
    </row>
    <row r="15" spans="7:8" ht="7.5" customHeight="1">
      <c r="G15" s="27"/>
      <c r="H15" s="27"/>
    </row>
    <row r="16" spans="1:8" ht="12.75">
      <c r="A16" s="98" t="s">
        <v>121</v>
      </c>
      <c r="B16" s="213">
        <f>B4-B3</f>
        <v>10</v>
      </c>
      <c r="E16" s="15" t="s">
        <v>99</v>
      </c>
      <c r="G16" s="80" t="s">
        <v>122</v>
      </c>
      <c r="H16" s="81"/>
    </row>
    <row r="17" spans="1:8" ht="12.75">
      <c r="A17" s="155" t="s">
        <v>217</v>
      </c>
      <c r="B17" s="213">
        <f>DAYS360(B3,B4)</f>
        <v>9</v>
      </c>
      <c r="E17" s="15" t="s">
        <v>100</v>
      </c>
      <c r="G17" s="81" t="s">
        <v>101</v>
      </c>
      <c r="H17" s="81"/>
    </row>
    <row r="18" spans="7:8" ht="7.5" customHeight="1">
      <c r="G18" s="27"/>
      <c r="H18" s="27"/>
    </row>
    <row r="19" spans="1:8" ht="12.75">
      <c r="A19" s="98" t="s">
        <v>123</v>
      </c>
      <c r="B19" s="213">
        <f>_XLL.NETTOARBEITSTAGE(B3,B4,B5:B6)</f>
        <v>7</v>
      </c>
      <c r="F19" s="13" t="s">
        <v>102</v>
      </c>
      <c r="G19" s="81" t="s">
        <v>133</v>
      </c>
      <c r="H19" s="81"/>
    </row>
    <row r="20" spans="2:8" ht="7.5" customHeight="1">
      <c r="B20" s="24"/>
      <c r="E20" s="15"/>
      <c r="G20" s="27"/>
      <c r="H20" s="27"/>
    </row>
    <row r="21" spans="1:8" ht="12.75">
      <c r="A21" s="155" t="s">
        <v>218</v>
      </c>
      <c r="B21" s="213">
        <f>WEEKDAY(B3)</f>
        <v>3</v>
      </c>
      <c r="E21" s="15" t="s">
        <v>116</v>
      </c>
      <c r="G21" s="80" t="s">
        <v>134</v>
      </c>
      <c r="H21" s="81"/>
    </row>
    <row r="22" spans="1:8" ht="12.75">
      <c r="A22" s="155" t="str">
        <f>A21</f>
        <v>Tag in der Woche:</v>
      </c>
      <c r="B22" s="213">
        <f>WEEKDAY(B3,2)</f>
        <v>2</v>
      </c>
      <c r="E22" s="15" t="s">
        <v>117</v>
      </c>
      <c r="G22" s="80" t="s">
        <v>135</v>
      </c>
      <c r="H22" s="81"/>
    </row>
    <row r="23" spans="7:8" ht="7.5" customHeight="1">
      <c r="G23" s="27"/>
      <c r="H23" s="27"/>
    </row>
    <row r="24" spans="1:8" ht="12.75">
      <c r="A24" s="98" t="s">
        <v>103</v>
      </c>
      <c r="B24" s="214">
        <f>DATE(B14,B13,B12)</f>
        <v>43823</v>
      </c>
      <c r="E24" s="15" t="s">
        <v>124</v>
      </c>
      <c r="G24" s="92" t="s">
        <v>109</v>
      </c>
      <c r="H24" s="80"/>
    </row>
    <row r="25" spans="2:8" ht="7.5" customHeight="1">
      <c r="B25" s="79"/>
      <c r="E25" s="15"/>
      <c r="G25" s="93"/>
      <c r="H25" s="91"/>
    </row>
    <row r="26" spans="1:8" ht="12.75">
      <c r="A26" s="41" t="s">
        <v>139</v>
      </c>
      <c r="B26" s="109"/>
      <c r="E26" s="15"/>
      <c r="H26" s="91"/>
    </row>
    <row r="27" spans="1:8" s="11" customFormat="1" ht="6" customHeight="1">
      <c r="A27" s="113"/>
      <c r="B27" s="112"/>
      <c r="E27" s="76"/>
      <c r="H27" s="96"/>
    </row>
    <row r="28" spans="1:8" ht="12.75">
      <c r="A28" s="99" t="s">
        <v>140</v>
      </c>
      <c r="B28" s="214">
        <f>_XLL.MONATSENDE(B3,0)</f>
        <v>43830</v>
      </c>
      <c r="E28" s="15" t="s">
        <v>159</v>
      </c>
      <c r="G28" s="95" t="s">
        <v>118</v>
      </c>
      <c r="H28" s="80"/>
    </row>
    <row r="29" spans="1:8" ht="12.75">
      <c r="A29" s="99" t="s">
        <v>141</v>
      </c>
      <c r="B29" s="214">
        <f>_XLL.MONATSENDE(B3,1)</f>
        <v>43861</v>
      </c>
      <c r="E29" s="15" t="s">
        <v>160</v>
      </c>
      <c r="G29" s="95" t="s">
        <v>119</v>
      </c>
      <c r="H29" s="80"/>
    </row>
    <row r="30" spans="1:8" ht="12.75">
      <c r="A30" s="99" t="s">
        <v>142</v>
      </c>
      <c r="B30" s="214">
        <f>_XLL.MONATSENDE(B3,2)</f>
        <v>43890</v>
      </c>
      <c r="E30" s="15" t="s">
        <v>161</v>
      </c>
      <c r="G30" s="95" t="s">
        <v>158</v>
      </c>
      <c r="H30" s="81"/>
    </row>
    <row r="31" spans="1:8" ht="12.75">
      <c r="A31" s="99" t="s">
        <v>143</v>
      </c>
      <c r="B31" s="214">
        <f>_XLL.MONATSENDE(B3,-1)</f>
        <v>43799</v>
      </c>
      <c r="E31" s="15" t="s">
        <v>162</v>
      </c>
      <c r="G31" s="81" t="s">
        <v>166</v>
      </c>
      <c r="H31" s="81"/>
    </row>
    <row r="32" spans="1:8" ht="7.5" customHeight="1">
      <c r="A32" s="94"/>
      <c r="B32" s="79"/>
      <c r="E32" s="15"/>
      <c r="G32" s="27"/>
      <c r="H32" s="27"/>
    </row>
    <row r="33" spans="1:8" ht="12.75">
      <c r="A33" s="99" t="s">
        <v>144</v>
      </c>
      <c r="B33" s="214">
        <f>_XLL.MONATSENDE(B3,-1)+1</f>
        <v>43800</v>
      </c>
      <c r="E33" s="15" t="s">
        <v>163</v>
      </c>
      <c r="G33" s="114" t="s">
        <v>167</v>
      </c>
      <c r="H33" s="81"/>
    </row>
    <row r="34" spans="1:8" ht="12.75">
      <c r="A34" s="99" t="s">
        <v>145</v>
      </c>
      <c r="B34" s="214">
        <f>_XLL.MONATSENDE(B3,0)+1</f>
        <v>43831</v>
      </c>
      <c r="E34" s="15" t="s">
        <v>164</v>
      </c>
      <c r="G34" s="114" t="s">
        <v>168</v>
      </c>
      <c r="H34" s="81"/>
    </row>
    <row r="35" spans="1:8" ht="12.75">
      <c r="A35" s="99" t="s">
        <v>146</v>
      </c>
      <c r="B35" s="214">
        <f>_XLL.MONATSENDE(B3,-2)+1</f>
        <v>43770</v>
      </c>
      <c r="E35" s="15" t="s">
        <v>165</v>
      </c>
      <c r="G35" s="114" t="s">
        <v>169</v>
      </c>
      <c r="H35" s="81"/>
    </row>
    <row r="36" spans="1:8" ht="7.5" customHeight="1">
      <c r="A36" s="94"/>
      <c r="G36" s="27"/>
      <c r="H36" s="27"/>
    </row>
    <row r="37" spans="1:8" ht="12.75">
      <c r="A37" s="41" t="s">
        <v>147</v>
      </c>
      <c r="B37" s="109"/>
      <c r="C37" s="11"/>
      <c r="D37" s="11"/>
      <c r="E37" s="15"/>
      <c r="G37" s="91"/>
      <c r="H37" s="27"/>
    </row>
    <row r="38" spans="1:8" s="11" customFormat="1" ht="6" customHeight="1">
      <c r="A38" s="113"/>
      <c r="B38" s="112"/>
      <c r="C38" s="111"/>
      <c r="E38" s="76"/>
      <c r="G38" s="96"/>
      <c r="H38" s="48"/>
    </row>
    <row r="39" spans="1:8" ht="12.75">
      <c r="A39" s="98" t="s">
        <v>104</v>
      </c>
      <c r="B39" s="215">
        <f ca="1">TODAY()</f>
        <v>43538</v>
      </c>
      <c r="C39" s="216"/>
      <c r="D39" s="11"/>
      <c r="E39" s="15" t="s">
        <v>105</v>
      </c>
      <c r="G39" s="80" t="s">
        <v>114</v>
      </c>
      <c r="H39" s="81"/>
    </row>
    <row r="40" spans="1:8" ht="12.75">
      <c r="A40" s="98" t="s">
        <v>110</v>
      </c>
      <c r="B40" s="232">
        <f ca="1">NOW()</f>
        <v>43538.454320717596</v>
      </c>
      <c r="C40" s="232"/>
      <c r="D40" s="105"/>
      <c r="E40" s="15" t="s">
        <v>111</v>
      </c>
      <c r="G40" s="80" t="s">
        <v>115</v>
      </c>
      <c r="H40" s="81"/>
    </row>
    <row r="41" ht="7.5" customHeight="1"/>
    <row r="42" spans="1:2" ht="12.75">
      <c r="A42" s="2" t="s">
        <v>148</v>
      </c>
      <c r="B42" s="2"/>
    </row>
    <row r="43" spans="1:2" ht="6" customHeight="1">
      <c r="A43" s="2"/>
      <c r="B43" s="2"/>
    </row>
    <row r="44" spans="1:8" ht="12.75">
      <c r="A44" s="98" t="s">
        <v>93</v>
      </c>
      <c r="B44" s="231">
        <f>B3-3+E44</f>
        <v>43820.322916666664</v>
      </c>
      <c r="C44" s="231"/>
      <c r="D44" s="106"/>
      <c r="E44" s="211">
        <v>0.3229166666666667</v>
      </c>
      <c r="F44" s="80" t="s">
        <v>113</v>
      </c>
      <c r="G44" s="81"/>
      <c r="H44" s="81"/>
    </row>
    <row r="45" spans="1:8" ht="12.75">
      <c r="A45" s="98" t="s">
        <v>92</v>
      </c>
      <c r="B45" s="231">
        <f>B3-2+E45</f>
        <v>43821.71875</v>
      </c>
      <c r="C45" s="231"/>
      <c r="D45" s="106"/>
      <c r="E45" s="211">
        <v>0.71875</v>
      </c>
      <c r="F45" s="80" t="s">
        <v>112</v>
      </c>
      <c r="G45" s="81"/>
      <c r="H45" s="81"/>
    </row>
    <row r="46" ht="7.5" customHeight="1"/>
    <row r="47" ht="12.75">
      <c r="A47" s="2" t="s">
        <v>127</v>
      </c>
    </row>
    <row r="48" ht="6" customHeight="1"/>
    <row r="49" spans="1:4" ht="12.75">
      <c r="A49" s="110" t="s">
        <v>120</v>
      </c>
      <c r="B49" s="74" t="s">
        <v>91</v>
      </c>
      <c r="C49" s="74" t="s">
        <v>95</v>
      </c>
      <c r="D49" s="25"/>
    </row>
    <row r="50" spans="1:8" ht="12.75">
      <c r="A50" s="98" t="s">
        <v>154</v>
      </c>
      <c r="B50" s="213">
        <f>HOUR(B44)</f>
        <v>7</v>
      </c>
      <c r="C50" s="213">
        <f>HOUR(B45)</f>
        <v>17</v>
      </c>
      <c r="D50" s="25"/>
      <c r="E50" s="15" t="s">
        <v>149</v>
      </c>
      <c r="G50" s="114" t="s">
        <v>241</v>
      </c>
      <c r="H50" s="114"/>
    </row>
    <row r="51" spans="1:8" ht="12.75">
      <c r="A51" s="98" t="s">
        <v>155</v>
      </c>
      <c r="B51" s="213">
        <f>MINUTE(B44)</f>
        <v>45</v>
      </c>
      <c r="C51" s="213">
        <f>MINUTE(B45)</f>
        <v>15</v>
      </c>
      <c r="D51" s="25"/>
      <c r="E51" s="15" t="s">
        <v>150</v>
      </c>
      <c r="G51" s="114" t="s">
        <v>242</v>
      </c>
      <c r="H51" s="114"/>
    </row>
    <row r="52" spans="1:5" ht="12.75">
      <c r="A52" s="98" t="s">
        <v>156</v>
      </c>
      <c r="B52" s="213">
        <f>SECOND(B44)</f>
        <v>0</v>
      </c>
      <c r="C52" s="213">
        <f>SECOND(B45)</f>
        <v>0</v>
      </c>
      <c r="D52" s="25"/>
      <c r="E52" s="15" t="s">
        <v>151</v>
      </c>
    </row>
    <row r="53" ht="7.5" customHeight="1"/>
    <row r="54" spans="1:4" ht="12.75">
      <c r="A54" s="2" t="s">
        <v>157</v>
      </c>
      <c r="C54" s="101"/>
      <c r="D54" s="101"/>
    </row>
    <row r="55" spans="1:4" ht="6" customHeight="1">
      <c r="A55" s="2"/>
      <c r="C55" s="101"/>
      <c r="D55" s="101"/>
    </row>
    <row r="56" spans="1:8" ht="12.75">
      <c r="A56" s="99" t="s">
        <v>239</v>
      </c>
      <c r="B56" s="233">
        <f>B40</f>
        <v>43538.454320717596</v>
      </c>
      <c r="C56" s="233"/>
      <c r="D56" s="102"/>
      <c r="E56" s="156" t="s">
        <v>219</v>
      </c>
      <c r="F56" s="81" t="s">
        <v>126</v>
      </c>
      <c r="G56" s="81"/>
      <c r="H56" s="81"/>
    </row>
    <row r="57" spans="1:8" ht="12.75">
      <c r="A57" s="99" t="s">
        <v>238</v>
      </c>
      <c r="B57" s="217">
        <f>INT(B40)</f>
        <v>43538</v>
      </c>
      <c r="C57" s="103"/>
      <c r="D57" s="103"/>
      <c r="E57" s="157" t="s">
        <v>220</v>
      </c>
      <c r="F57" s="81" t="s">
        <v>170</v>
      </c>
      <c r="G57" s="81"/>
      <c r="H57" s="81"/>
    </row>
    <row r="58" spans="1:8" ht="12.75">
      <c r="A58" s="99" t="s">
        <v>240</v>
      </c>
      <c r="B58" s="217">
        <f>B40-INT(B40)</f>
        <v>0.45432071759569226</v>
      </c>
      <c r="E58" s="158" t="s">
        <v>221</v>
      </c>
      <c r="F58" s="81" t="s">
        <v>171</v>
      </c>
      <c r="G58" s="81"/>
      <c r="H58" s="81"/>
    </row>
    <row r="59" ht="6" customHeight="1"/>
    <row r="60" spans="1:8" ht="12.75">
      <c r="A60" s="98" t="s">
        <v>125</v>
      </c>
      <c r="B60" s="218">
        <f>B45-B44</f>
        <v>1.3958333333357587</v>
      </c>
      <c r="E60" s="100" t="s">
        <v>152</v>
      </c>
      <c r="F60" s="81" t="s">
        <v>243</v>
      </c>
      <c r="G60" s="81"/>
      <c r="H60" s="81"/>
    </row>
    <row r="61" spans="1:8" ht="12.75">
      <c r="A61" s="98"/>
      <c r="B61" s="219">
        <f>(B45-B44)*24</f>
        <v>33.50000000005821</v>
      </c>
      <c r="E61" s="100" t="s">
        <v>153</v>
      </c>
      <c r="F61" s="81" t="s">
        <v>172</v>
      </c>
      <c r="G61" s="81"/>
      <c r="H61" s="81"/>
    </row>
    <row r="62" ht="7.5" customHeight="1"/>
    <row r="63" spans="1:3" ht="12.75">
      <c r="A63" s="2" t="s">
        <v>88</v>
      </c>
      <c r="B63" s="220">
        <v>0</v>
      </c>
      <c r="C63" s="14" t="s">
        <v>128</v>
      </c>
    </row>
    <row r="64" spans="2:3" ht="12.75">
      <c r="B64" s="221">
        <v>1</v>
      </c>
      <c r="C64" s="73" t="s">
        <v>236</v>
      </c>
    </row>
    <row r="65" ht="6" customHeight="1"/>
    <row r="66" spans="2:3" ht="12.75">
      <c r="B66" s="222">
        <v>1234567890</v>
      </c>
      <c r="C66" s="128" t="s">
        <v>237</v>
      </c>
    </row>
  </sheetData>
  <sheetProtection password="F407" sheet="1" objects="1" scenarios="1" selectLockedCells="1"/>
  <mergeCells count="4">
    <mergeCell ref="B44:C44"/>
    <mergeCell ref="B45:C45"/>
    <mergeCell ref="B40:C40"/>
    <mergeCell ref="B56:C56"/>
  </mergeCells>
  <printOptions headings="1"/>
  <pageMargins left="0.984251968503937" right="0.3937007874015748" top="0.8267716535433072" bottom="0.5118110236220472" header="0.5118110236220472" footer="0.31496062992125984"/>
  <pageSetup fitToHeight="1" fitToWidth="1" horizontalDpi="600" verticalDpi="600" orientation="portrait" paperSize="9" scale="97" r:id="rId2"/>
  <headerFooter alignWithMargins="0">
    <oddHeader>&amp;L&amp;"Arial,Fett"&amp;12Zeitfunktionen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Donner+Partner GmbH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Bildungszentrum</dc:creator>
  <cp:keywords/>
  <dc:description/>
  <cp:lastModifiedBy>Wegewitz</cp:lastModifiedBy>
  <cp:lastPrinted>2019-03-14T09:54:13Z</cp:lastPrinted>
  <dcterms:created xsi:type="dcterms:W3CDTF">2004-04-28T08:30:50Z</dcterms:created>
  <dcterms:modified xsi:type="dcterms:W3CDTF">2019-03-14T09:55:26Z</dcterms:modified>
  <cp:category/>
  <cp:version/>
  <cp:contentType/>
  <cp:contentStatus/>
</cp:coreProperties>
</file>